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780" yWindow="-15" windowWidth="12840" windowHeight="11595" firstSheet="1" activeTab="8"/>
  </bookViews>
  <sheets>
    <sheet name="Batters Comb" sheetId="11" r:id="rId1"/>
    <sheet name="Batters1" sheetId="6" r:id="rId2"/>
    <sheet name="Batters2" sheetId="1" r:id="rId3"/>
    <sheet name="B" sheetId="3" r:id="rId4"/>
    <sheet name="Pitchers1" sheetId="7" r:id="rId5"/>
    <sheet name="Pitchers2" sheetId="2" r:id="rId6"/>
    <sheet name="P" sheetId="8" r:id="rId7"/>
    <sheet name="Cumtv" sheetId="5" r:id="rId8"/>
    <sheet name="Summary" sheetId="9" r:id="rId9"/>
    <sheet name="COND" sheetId="12" r:id="rId10"/>
  </sheets>
  <calcPr calcId="125725"/>
</workbook>
</file>

<file path=xl/calcChain.xml><?xml version="1.0" encoding="utf-8"?>
<calcChain xmlns="http://schemas.openxmlformats.org/spreadsheetml/2006/main">
  <c r="R32" i="9"/>
  <c r="S32"/>
  <c r="T32"/>
  <c r="U32"/>
  <c r="R33"/>
  <c r="S33"/>
  <c r="T33"/>
  <c r="U33"/>
  <c r="R34"/>
  <c r="S34"/>
  <c r="T34"/>
  <c r="U34"/>
  <c r="R35"/>
  <c r="S35"/>
  <c r="T35"/>
  <c r="U35"/>
  <c r="R36"/>
  <c r="S36"/>
  <c r="T36"/>
  <c r="U36"/>
  <c r="R37"/>
  <c r="S37"/>
  <c r="T37"/>
  <c r="U37"/>
  <c r="R38"/>
  <c r="S38"/>
  <c r="T38"/>
  <c r="U38"/>
  <c r="R39"/>
  <c r="S39"/>
  <c r="T39"/>
  <c r="U39"/>
  <c r="R40"/>
  <c r="S40"/>
  <c r="T40"/>
  <c r="U40"/>
  <c r="R41"/>
  <c r="S41"/>
  <c r="T41"/>
  <c r="U41"/>
  <c r="R42"/>
  <c r="S42"/>
  <c r="T42"/>
  <c r="U42"/>
  <c r="R43"/>
  <c r="S43"/>
  <c r="T43"/>
  <c r="U43"/>
  <c r="R44"/>
  <c r="S44"/>
  <c r="T44"/>
  <c r="U44"/>
  <c r="R45"/>
  <c r="S45"/>
  <c r="T45"/>
  <c r="U45"/>
  <c r="R46"/>
  <c r="S46"/>
  <c r="T46"/>
  <c r="U46"/>
  <c r="R47"/>
  <c r="S47"/>
  <c r="T47"/>
  <c r="U47"/>
  <c r="R48"/>
  <c r="S48"/>
  <c r="T48"/>
  <c r="U48"/>
  <c r="R49"/>
  <c r="S49"/>
  <c r="T49"/>
  <c r="U49"/>
  <c r="R50"/>
  <c r="S50"/>
  <c r="T50"/>
  <c r="U50"/>
  <c r="R51"/>
  <c r="S51"/>
  <c r="T51"/>
  <c r="U51"/>
  <c r="R52"/>
  <c r="S52"/>
  <c r="T52"/>
  <c r="U52"/>
  <c r="R53"/>
  <c r="S53"/>
  <c r="T53"/>
  <c r="U53"/>
  <c r="R54"/>
  <c r="S54"/>
  <c r="T54"/>
  <c r="U54"/>
  <c r="R55"/>
  <c r="S55"/>
  <c r="T55"/>
  <c r="U55"/>
  <c r="R56"/>
  <c r="S56"/>
  <c r="T56"/>
  <c r="U56"/>
  <c r="R57"/>
  <c r="S57"/>
  <c r="T57"/>
  <c r="U57"/>
  <c r="R58"/>
  <c r="S58"/>
  <c r="T58"/>
  <c r="U58"/>
  <c r="R59"/>
  <c r="S59"/>
  <c r="T59"/>
  <c r="U59"/>
  <c r="R60"/>
  <c r="S60"/>
  <c r="T60"/>
  <c r="U60"/>
  <c r="R61"/>
  <c r="S61"/>
  <c r="T61"/>
  <c r="U61"/>
  <c r="R62"/>
  <c r="S62"/>
  <c r="T62"/>
  <c r="U62"/>
  <c r="R63"/>
  <c r="S63"/>
  <c r="T63"/>
  <c r="U63"/>
  <c r="R64"/>
  <c r="S64"/>
  <c r="T64"/>
  <c r="U64"/>
  <c r="R65"/>
  <c r="S65"/>
  <c r="T65"/>
  <c r="U65"/>
  <c r="R66"/>
  <c r="S66"/>
  <c r="T66"/>
  <c r="U66"/>
  <c r="R67"/>
  <c r="S67"/>
  <c r="T67"/>
  <c r="U67"/>
  <c r="R68"/>
  <c r="S68"/>
  <c r="T68"/>
  <c r="U68"/>
  <c r="R69"/>
  <c r="S69"/>
  <c r="T69"/>
  <c r="U69"/>
  <c r="R70"/>
  <c r="S70"/>
  <c r="T70"/>
  <c r="U70"/>
  <c r="R71"/>
  <c r="S71"/>
  <c r="T71"/>
  <c r="U71"/>
  <c r="R72"/>
  <c r="S72"/>
  <c r="T72"/>
  <c r="U72"/>
  <c r="R73"/>
  <c r="S73"/>
  <c r="T73"/>
  <c r="U73"/>
  <c r="R74"/>
  <c r="S74"/>
  <c r="T74"/>
  <c r="U74"/>
  <c r="R75"/>
  <c r="S75"/>
  <c r="T75"/>
  <c r="U75"/>
  <c r="T26"/>
  <c r="U26"/>
  <c r="T27"/>
  <c r="U27"/>
  <c r="T28"/>
  <c r="U28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9"/>
  <c r="U9"/>
  <c r="T10"/>
  <c r="U10"/>
  <c r="T11"/>
  <c r="U11"/>
  <c r="T12"/>
  <c r="U12"/>
  <c r="T13"/>
  <c r="U13"/>
  <c r="T14"/>
  <c r="U14"/>
  <c r="T15"/>
  <c r="U15"/>
  <c r="T16"/>
  <c r="U16"/>
  <c r="T7"/>
  <c r="U7"/>
  <c r="T8"/>
  <c r="U8"/>
  <c r="T5"/>
  <c r="U5"/>
  <c r="T6"/>
  <c r="U6"/>
  <c r="S76"/>
  <c r="Y4" i="2" l="1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"/>
  <c r="Y3"/>
  <c r="Y201" i="7"/>
  <c r="Y200"/>
  <c r="Y199"/>
  <c r="Y198"/>
  <c r="Y197"/>
  <c r="Y196"/>
  <c r="Y195"/>
  <c r="Y194"/>
  <c r="Y193"/>
  <c r="Y192"/>
  <c r="Y191"/>
  <c r="Y190"/>
  <c r="Y189"/>
  <c r="Y188"/>
  <c r="Y187"/>
  <c r="Y186"/>
  <c r="Y185"/>
  <c r="Y184"/>
  <c r="Y183"/>
  <c r="Y182"/>
  <c r="Y181"/>
  <c r="Y180"/>
  <c r="Y179"/>
  <c r="Y178"/>
  <c r="Y177"/>
  <c r="Y176"/>
  <c r="Y175"/>
  <c r="Y174"/>
  <c r="Y173"/>
  <c r="Y172"/>
  <c r="Y171"/>
  <c r="Y170"/>
  <c r="Y169"/>
  <c r="Y168"/>
  <c r="Y167"/>
  <c r="Y166"/>
  <c r="Y165"/>
  <c r="Y164"/>
  <c r="Y163"/>
  <c r="Y162"/>
  <c r="Y161"/>
  <c r="Y160"/>
  <c r="Y159"/>
  <c r="Y158"/>
  <c r="Y157"/>
  <c r="Y156"/>
  <c r="Y155"/>
  <c r="Y154"/>
  <c r="Y153"/>
  <c r="Y152"/>
  <c r="Y151"/>
  <c r="Y150"/>
  <c r="Y149"/>
  <c r="Y148"/>
  <c r="Y147"/>
  <c r="Y146"/>
  <c r="Y145"/>
  <c r="Y144"/>
  <c r="Y143"/>
  <c r="Y142"/>
  <c r="Y141"/>
  <c r="Y140"/>
  <c r="Y139"/>
  <c r="Y138"/>
  <c r="Y137"/>
  <c r="Y136"/>
  <c r="Y135"/>
  <c r="Y134"/>
  <c r="Y133"/>
  <c r="Y132"/>
  <c r="Y131"/>
  <c r="Y130"/>
  <c r="Y129"/>
  <c r="Y128"/>
  <c r="Y127"/>
  <c r="Y126"/>
  <c r="Y125"/>
  <c r="Y124"/>
  <c r="Y123"/>
  <c r="Y122"/>
  <c r="Y121"/>
  <c r="Y120"/>
  <c r="Y119"/>
  <c r="Y118"/>
  <c r="Y117"/>
  <c r="Y116"/>
  <c r="Y115"/>
  <c r="Y114"/>
  <c r="Y113"/>
  <c r="Y112"/>
  <c r="Y111"/>
  <c r="Y110"/>
  <c r="Y109"/>
  <c r="Y108"/>
  <c r="Y107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8"/>
  <c r="Y87"/>
  <c r="Y86"/>
  <c r="Y85"/>
  <c r="Y84"/>
  <c r="Y83"/>
  <c r="Y82"/>
  <c r="Y81"/>
  <c r="Y80"/>
  <c r="Y79"/>
  <c r="Y78"/>
  <c r="Y77"/>
  <c r="Y76"/>
  <c r="Y75"/>
  <c r="Y74"/>
  <c r="Y73"/>
  <c r="Y72"/>
  <c r="Y71"/>
  <c r="Y70"/>
  <c r="Y69"/>
  <c r="Y68"/>
  <c r="Y67"/>
  <c r="Y66"/>
  <c r="Y65"/>
  <c r="Y64"/>
  <c r="Y63"/>
  <c r="Y62"/>
  <c r="Y61"/>
  <c r="Y60"/>
  <c r="Y59"/>
  <c r="Y58"/>
  <c r="Y5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  <c r="Y8"/>
  <c r="Y7"/>
  <c r="Y6"/>
  <c r="Y5"/>
  <c r="Y4"/>
  <c r="Y3"/>
  <c r="Y2"/>
  <c r="X201" i="6"/>
  <c r="X200"/>
  <c r="X199"/>
  <c r="X198"/>
  <c r="X197"/>
  <c r="X196"/>
  <c r="X195"/>
  <c r="X194"/>
  <c r="X193"/>
  <c r="X192"/>
  <c r="X191"/>
  <c r="X190"/>
  <c r="X189"/>
  <c r="X188"/>
  <c r="X187"/>
  <c r="X186"/>
  <c r="X185"/>
  <c r="X184"/>
  <c r="X183"/>
  <c r="X182"/>
  <c r="X181"/>
  <c r="X180"/>
  <c r="X179"/>
  <c r="X178"/>
  <c r="X177"/>
  <c r="X176"/>
  <c r="X175"/>
  <c r="X174"/>
  <c r="X173"/>
  <c r="X172"/>
  <c r="X171"/>
  <c r="X170"/>
  <c r="X169"/>
  <c r="X168"/>
  <c r="X167"/>
  <c r="X166"/>
  <c r="X165"/>
  <c r="X164"/>
  <c r="X163"/>
  <c r="X162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X5"/>
  <c r="X4"/>
  <c r="X3"/>
  <c r="X2"/>
  <c r="I5" i="9" l="1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J4"/>
  <c r="I4" l="1"/>
  <c r="T4" l="1"/>
  <c r="U4"/>
  <c r="C102" i="3"/>
  <c r="D102"/>
  <c r="E102"/>
  <c r="F102"/>
  <c r="G102"/>
  <c r="H102"/>
  <c r="I102"/>
  <c r="P102"/>
  <c r="Q102"/>
  <c r="W102"/>
  <c r="U102" l="1"/>
  <c r="X102"/>
  <c r="Y102"/>
  <c r="L14" i="9"/>
  <c r="E11" i="5" l="1"/>
  <c r="E14"/>
  <c r="E6"/>
  <c r="E7"/>
  <c r="E25"/>
  <c r="E130"/>
  <c r="E120"/>
  <c r="E234"/>
  <c r="E198"/>
  <c r="E118"/>
  <c r="E148"/>
  <c r="E379"/>
  <c r="E160"/>
  <c r="E144"/>
  <c r="E347"/>
  <c r="E257"/>
  <c r="E139"/>
  <c r="E146"/>
  <c r="E18"/>
  <c r="E219"/>
  <c r="E225"/>
  <c r="E252"/>
  <c r="E285"/>
  <c r="E13"/>
  <c r="E327"/>
  <c r="E269"/>
  <c r="E236"/>
  <c r="E251"/>
  <c r="E182"/>
  <c r="E63"/>
  <c r="E363"/>
  <c r="E362"/>
  <c r="E231"/>
  <c r="E261"/>
  <c r="E153"/>
  <c r="E299"/>
  <c r="E355"/>
  <c r="E121"/>
  <c r="E293"/>
  <c r="E205"/>
  <c r="E380"/>
  <c r="E372"/>
  <c r="E189"/>
  <c r="E339"/>
  <c r="E125"/>
  <c r="E343"/>
  <c r="E346"/>
  <c r="E253"/>
  <c r="E187"/>
  <c r="E90"/>
  <c r="E356"/>
  <c r="E344"/>
  <c r="E340"/>
  <c r="E40"/>
  <c r="E329"/>
  <c r="E124"/>
  <c r="E384"/>
  <c r="E223"/>
  <c r="E400"/>
  <c r="E47"/>
  <c r="E122"/>
  <c r="E341"/>
  <c r="E78"/>
  <c r="E161"/>
  <c r="E349"/>
  <c r="E245"/>
  <c r="E73"/>
  <c r="E320"/>
  <c r="E145"/>
  <c r="E279"/>
  <c r="E264"/>
  <c r="E228"/>
  <c r="E376"/>
  <c r="E41"/>
  <c r="E300"/>
  <c r="E23"/>
  <c r="E57"/>
  <c r="E298"/>
  <c r="E217"/>
  <c r="E137"/>
  <c r="E56"/>
  <c r="E166"/>
  <c r="E235"/>
  <c r="E39"/>
  <c r="E92"/>
  <c r="E278"/>
  <c r="E345"/>
  <c r="E103"/>
  <c r="E184"/>
  <c r="E221"/>
  <c r="E215"/>
  <c r="E99"/>
  <c r="E391"/>
  <c r="E155"/>
  <c r="E360"/>
  <c r="E283"/>
  <c r="E131"/>
  <c r="E396"/>
  <c r="E326"/>
  <c r="E249"/>
  <c r="E294"/>
  <c r="E242"/>
  <c r="E10"/>
  <c r="E71"/>
  <c r="E37"/>
  <c r="E194"/>
  <c r="E89"/>
  <c r="E98"/>
  <c r="E67"/>
  <c r="E382"/>
  <c r="E168"/>
  <c r="E364"/>
  <c r="E387"/>
  <c r="E328"/>
  <c r="E150"/>
  <c r="E52"/>
  <c r="E333"/>
  <c r="E243"/>
  <c r="E273"/>
  <c r="E229"/>
  <c r="E113"/>
  <c r="E177"/>
  <c r="E19"/>
  <c r="E302"/>
  <c r="E365"/>
  <c r="E183"/>
  <c r="E197"/>
  <c r="E370"/>
  <c r="E291"/>
  <c r="E239"/>
  <c r="E338"/>
  <c r="E271"/>
  <c r="E284"/>
  <c r="E180"/>
  <c r="E290"/>
  <c r="E60"/>
  <c r="E8"/>
  <c r="E36"/>
  <c r="E62"/>
  <c r="E142"/>
  <c r="E86"/>
  <c r="E152"/>
  <c r="E77"/>
  <c r="E114"/>
  <c r="E204"/>
  <c r="E109"/>
  <c r="E171"/>
  <c r="E158"/>
  <c r="E335"/>
  <c r="E127"/>
  <c r="E383"/>
  <c r="E132"/>
  <c r="E240"/>
  <c r="E178"/>
  <c r="E157"/>
  <c r="E191"/>
  <c r="E259"/>
  <c r="E227"/>
  <c r="E247"/>
  <c r="E91"/>
  <c r="E350"/>
  <c r="E254"/>
  <c r="E140"/>
  <c r="E9"/>
  <c r="E119"/>
  <c r="E202"/>
  <c r="E74"/>
  <c r="E287"/>
  <c r="E51"/>
  <c r="E301"/>
  <c r="E358"/>
  <c r="E218"/>
  <c r="E136"/>
  <c r="E224"/>
  <c r="E112"/>
  <c r="E83"/>
  <c r="E385"/>
  <c r="E334"/>
  <c r="E133"/>
  <c r="E393"/>
  <c r="E255"/>
  <c r="E46"/>
  <c r="E126"/>
  <c r="E377"/>
  <c r="E342"/>
  <c r="E34"/>
  <c r="E336"/>
  <c r="E267"/>
  <c r="E305"/>
  <c r="E312"/>
  <c r="E193"/>
  <c r="E258"/>
  <c r="E226"/>
  <c r="E292"/>
  <c r="E117"/>
  <c r="E116"/>
  <c r="E147"/>
  <c r="E208"/>
  <c r="E266"/>
  <c r="E20"/>
  <c r="E65"/>
  <c r="E390"/>
  <c r="E24"/>
  <c r="E30"/>
  <c r="E58"/>
  <c r="E88"/>
  <c r="E163"/>
  <c r="E307"/>
  <c r="E54"/>
  <c r="E282"/>
  <c r="E96"/>
  <c r="E297"/>
  <c r="E129"/>
  <c r="E389"/>
  <c r="E368"/>
  <c r="E111"/>
  <c r="E386"/>
  <c r="E402"/>
  <c r="E398"/>
  <c r="E250"/>
  <c r="E308"/>
  <c r="E101"/>
  <c r="E45"/>
  <c r="E156"/>
  <c r="E378"/>
  <c r="E401"/>
  <c r="E115"/>
  <c r="E196"/>
  <c r="E200"/>
  <c r="E29"/>
  <c r="E134"/>
  <c r="E354"/>
  <c r="E162"/>
  <c r="E309"/>
  <c r="E76"/>
  <c r="E351"/>
  <c r="E214"/>
  <c r="E316"/>
  <c r="E192"/>
  <c r="E306"/>
  <c r="E49"/>
  <c r="E392"/>
  <c r="E361"/>
  <c r="E262"/>
  <c r="E38"/>
  <c r="E82"/>
  <c r="E75"/>
  <c r="E81"/>
  <c r="E141"/>
  <c r="E173"/>
  <c r="E399"/>
  <c r="E212"/>
  <c r="E108"/>
  <c r="E80"/>
  <c r="E186"/>
  <c r="E324"/>
  <c r="E296"/>
  <c r="E319"/>
  <c r="E110"/>
  <c r="E246"/>
  <c r="E321"/>
  <c r="E207"/>
  <c r="E325"/>
  <c r="E209"/>
  <c r="E381"/>
  <c r="E50"/>
  <c r="E323"/>
  <c r="E55"/>
  <c r="E397"/>
  <c r="E61"/>
  <c r="E272"/>
  <c r="E87"/>
  <c r="E185"/>
  <c r="E167"/>
  <c r="E199"/>
  <c r="E123"/>
  <c r="E93"/>
  <c r="E181"/>
  <c r="E357"/>
  <c r="E311"/>
  <c r="E260"/>
  <c r="E286"/>
  <c r="E66"/>
  <c r="E79"/>
  <c r="E256"/>
  <c r="E28"/>
  <c r="E195"/>
  <c r="E206"/>
  <c r="E35"/>
  <c r="E220"/>
  <c r="E270"/>
  <c r="E149"/>
  <c r="E352"/>
  <c r="E188"/>
  <c r="E265"/>
  <c r="E315"/>
  <c r="E4"/>
  <c r="E33"/>
  <c r="E32"/>
  <c r="E5"/>
  <c r="E12"/>
  <c r="E31"/>
  <c r="E97"/>
  <c r="E105"/>
  <c r="E42"/>
  <c r="E159"/>
  <c r="E95"/>
  <c r="E276"/>
  <c r="E304"/>
  <c r="E353"/>
  <c r="E165"/>
  <c r="E100"/>
  <c r="E288"/>
  <c r="E359"/>
  <c r="E104"/>
  <c r="E331"/>
  <c r="E43"/>
  <c r="E395"/>
  <c r="E277"/>
  <c r="E94"/>
  <c r="E289"/>
  <c r="E169"/>
  <c r="E164"/>
  <c r="E348"/>
  <c r="E170"/>
  <c r="E138"/>
  <c r="E263"/>
  <c r="E322"/>
  <c r="E367"/>
  <c r="E22"/>
  <c r="E213"/>
  <c r="E281"/>
  <c r="E176"/>
  <c r="E174"/>
  <c r="E332"/>
  <c r="E274"/>
  <c r="E70"/>
  <c r="E232"/>
  <c r="E374"/>
  <c r="E371"/>
  <c r="E211"/>
  <c r="E135"/>
  <c r="E175"/>
  <c r="E373"/>
  <c r="E337"/>
  <c r="E48"/>
  <c r="E303"/>
  <c r="E314"/>
  <c r="E233"/>
  <c r="E313"/>
  <c r="E210"/>
  <c r="E222"/>
  <c r="E366"/>
  <c r="E310"/>
  <c r="E85"/>
  <c r="E317"/>
  <c r="E295"/>
  <c r="E330"/>
  <c r="E201"/>
  <c r="E241"/>
  <c r="E17"/>
  <c r="E16"/>
  <c r="E68"/>
  <c r="E128"/>
  <c r="E21"/>
  <c r="E216"/>
  <c r="E172"/>
  <c r="E237"/>
  <c r="E44"/>
  <c r="E190"/>
  <c r="E64"/>
  <c r="E394"/>
  <c r="E27"/>
  <c r="E107"/>
  <c r="E102"/>
  <c r="E179"/>
  <c r="E69"/>
  <c r="E154"/>
  <c r="E203"/>
  <c r="E15"/>
  <c r="E106"/>
  <c r="E84"/>
  <c r="E268"/>
  <c r="E388"/>
  <c r="E72"/>
  <c r="E369"/>
  <c r="E248"/>
  <c r="E53"/>
  <c r="E375"/>
  <c r="E318"/>
  <c r="E275"/>
  <c r="E230"/>
  <c r="E151"/>
  <c r="E143"/>
  <c r="E238"/>
  <c r="E26"/>
  <c r="E280"/>
  <c r="E244"/>
  <c r="E59"/>
  <c r="E3"/>
  <c r="D14"/>
  <c r="D18"/>
  <c r="D225"/>
  <c r="D236"/>
  <c r="D182"/>
  <c r="D90"/>
  <c r="D124"/>
  <c r="D384"/>
  <c r="D122"/>
  <c r="D341"/>
  <c r="D279"/>
  <c r="D57"/>
  <c r="D298"/>
  <c r="D345"/>
  <c r="D326"/>
  <c r="D387"/>
  <c r="D177"/>
  <c r="D271"/>
  <c r="D36"/>
  <c r="D178"/>
  <c r="D377"/>
  <c r="D342"/>
  <c r="D20"/>
  <c r="D129"/>
  <c r="D45"/>
  <c r="D378"/>
  <c r="D309"/>
  <c r="D76"/>
  <c r="D392"/>
  <c r="D262"/>
  <c r="D399"/>
  <c r="D186"/>
  <c r="D246"/>
  <c r="D50"/>
  <c r="D357"/>
  <c r="D260"/>
  <c r="D286"/>
  <c r="D206"/>
  <c r="D35"/>
  <c r="D105"/>
  <c r="D164"/>
  <c r="D175"/>
  <c r="D366"/>
  <c r="D21"/>
  <c r="D216"/>
  <c r="D107"/>
  <c r="D179"/>
  <c r="D84"/>
  <c r="D280"/>
  <c r="D59"/>
  <c r="D7"/>
  <c r="D219"/>
  <c r="D13"/>
  <c r="D355"/>
  <c r="D380"/>
  <c r="D187"/>
  <c r="D73"/>
  <c r="D145"/>
  <c r="D137"/>
  <c r="D278"/>
  <c r="D239"/>
  <c r="D60"/>
  <c r="D86"/>
  <c r="D171"/>
  <c r="D191"/>
  <c r="D227"/>
  <c r="D254"/>
  <c r="D74"/>
  <c r="D287"/>
  <c r="D358"/>
  <c r="D112"/>
  <c r="D312"/>
  <c r="D226"/>
  <c r="D24"/>
  <c r="D30"/>
  <c r="D163"/>
  <c r="D282"/>
  <c r="D389"/>
  <c r="D368"/>
  <c r="D115"/>
  <c r="D29"/>
  <c r="D361"/>
  <c r="D173"/>
  <c r="D324"/>
  <c r="D319"/>
  <c r="D93"/>
  <c r="D220"/>
  <c r="D149"/>
  <c r="D352"/>
  <c r="D265"/>
  <c r="D32"/>
  <c r="D276"/>
  <c r="D100"/>
  <c r="D395"/>
  <c r="D348"/>
  <c r="D176"/>
  <c r="D237"/>
  <c r="D102"/>
  <c r="D72"/>
  <c r="D248"/>
  <c r="D244"/>
  <c r="D148"/>
  <c r="D144"/>
  <c r="D327"/>
  <c r="D63"/>
  <c r="D362"/>
  <c r="D231"/>
  <c r="D299"/>
  <c r="D372"/>
  <c r="D253"/>
  <c r="D47"/>
  <c r="D245"/>
  <c r="D320"/>
  <c r="D391"/>
  <c r="D194"/>
  <c r="D364"/>
  <c r="D328"/>
  <c r="D273"/>
  <c r="D19"/>
  <c r="D302"/>
  <c r="D370"/>
  <c r="D350"/>
  <c r="D301"/>
  <c r="D334"/>
  <c r="D336"/>
  <c r="D266"/>
  <c r="D65"/>
  <c r="D96"/>
  <c r="D402"/>
  <c r="D398"/>
  <c r="D134"/>
  <c r="D214"/>
  <c r="D167"/>
  <c r="D181"/>
  <c r="D256"/>
  <c r="D195"/>
  <c r="D315"/>
  <c r="D4"/>
  <c r="D97"/>
  <c r="D159"/>
  <c r="D95"/>
  <c r="D331"/>
  <c r="D135"/>
  <c r="D303"/>
  <c r="D222"/>
  <c r="D295"/>
  <c r="D241"/>
  <c r="D16"/>
  <c r="D230"/>
  <c r="D151"/>
  <c r="D143"/>
  <c r="D257"/>
  <c r="D285"/>
  <c r="D261"/>
  <c r="D153"/>
  <c r="D339"/>
  <c r="D346"/>
  <c r="D78"/>
  <c r="D217"/>
  <c r="D235"/>
  <c r="D215"/>
  <c r="D10"/>
  <c r="D37"/>
  <c r="D284"/>
  <c r="D8"/>
  <c r="D142"/>
  <c r="D77"/>
  <c r="D109"/>
  <c r="D158"/>
  <c r="D383"/>
  <c r="D240"/>
  <c r="D247"/>
  <c r="D255"/>
  <c r="D292"/>
  <c r="D307"/>
  <c r="D111"/>
  <c r="D306"/>
  <c r="D49"/>
  <c r="D212"/>
  <c r="D80"/>
  <c r="D61"/>
  <c r="D87"/>
  <c r="D199"/>
  <c r="D123"/>
  <c r="D311"/>
  <c r="D33"/>
  <c r="D42"/>
  <c r="D169"/>
  <c r="D263"/>
  <c r="D22"/>
  <c r="D371"/>
  <c r="D211"/>
  <c r="D314"/>
  <c r="D201"/>
  <c r="D17"/>
  <c r="D68"/>
  <c r="D190"/>
  <c r="D64"/>
  <c r="D203"/>
  <c r="D375"/>
  <c r="X102" i="1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K15" i="9" l="1"/>
  <c r="I2" l="1"/>
  <c r="J2"/>
  <c r="W185" i="3"/>
  <c r="W40"/>
  <c r="W121"/>
  <c r="W19"/>
  <c r="W93"/>
  <c r="W55"/>
  <c r="W165"/>
  <c r="W130"/>
  <c r="W103"/>
  <c r="W190"/>
  <c r="W113"/>
  <c r="W147"/>
  <c r="W160"/>
  <c r="W186"/>
  <c r="W60"/>
  <c r="W77"/>
  <c r="W72"/>
  <c r="W87"/>
  <c r="W54"/>
  <c r="W109"/>
  <c r="W62"/>
  <c r="W61"/>
  <c r="W119"/>
  <c r="W105"/>
  <c r="W58"/>
  <c r="W201"/>
  <c r="W156"/>
  <c r="W65"/>
  <c r="W99"/>
  <c r="W161"/>
  <c r="W94"/>
  <c r="W183"/>
  <c r="W117"/>
  <c r="W148"/>
  <c r="W158"/>
  <c r="W108"/>
  <c r="W197"/>
  <c r="W52"/>
  <c r="W141"/>
  <c r="W128"/>
  <c r="W126"/>
  <c r="W202"/>
  <c r="W124"/>
  <c r="W107"/>
  <c r="W116"/>
  <c r="W198"/>
  <c r="W173"/>
  <c r="W89"/>
  <c r="W125"/>
  <c r="W46"/>
  <c r="W71"/>
  <c r="W172"/>
  <c r="W17"/>
  <c r="W100"/>
  <c r="W142"/>
  <c r="W129"/>
  <c r="W170"/>
  <c r="W144"/>
  <c r="W192"/>
  <c r="W193"/>
  <c r="W83"/>
  <c r="W191"/>
  <c r="W90"/>
  <c r="W132"/>
  <c r="W112"/>
  <c r="W96"/>
  <c r="W63"/>
  <c r="W153"/>
  <c r="W184"/>
  <c r="W56"/>
  <c r="W181"/>
  <c r="W159"/>
  <c r="W171"/>
  <c r="W67"/>
  <c r="W106"/>
  <c r="W163"/>
  <c r="W149"/>
  <c r="W164"/>
  <c r="W155"/>
  <c r="W123"/>
  <c r="W73"/>
  <c r="W88"/>
  <c r="W140"/>
  <c r="W174"/>
  <c r="W150"/>
  <c r="W154"/>
  <c r="W196"/>
  <c r="W135"/>
  <c r="W176"/>
  <c r="W133"/>
  <c r="W137"/>
  <c r="W118"/>
  <c r="W168"/>
  <c r="W138"/>
  <c r="W70"/>
  <c r="W97"/>
  <c r="W180"/>
  <c r="W143"/>
  <c r="W136"/>
  <c r="W134"/>
  <c r="W179"/>
  <c r="W167"/>
  <c r="W200"/>
  <c r="W152"/>
  <c r="W195"/>
  <c r="W101"/>
  <c r="W84"/>
  <c r="W145"/>
  <c r="W166"/>
  <c r="W122"/>
  <c r="W98"/>
  <c r="W66"/>
  <c r="W75"/>
  <c r="W203"/>
  <c r="W127"/>
  <c r="W177"/>
  <c r="W188"/>
  <c r="W82"/>
  <c r="W91"/>
  <c r="W43"/>
  <c r="W187"/>
  <c r="W114"/>
  <c r="W86"/>
  <c r="W74"/>
  <c r="W194"/>
  <c r="W162"/>
  <c r="W95"/>
  <c r="W122" i="8"/>
  <c r="W148"/>
  <c r="W163"/>
  <c r="W203"/>
  <c r="W110"/>
  <c r="W140"/>
  <c r="W149"/>
  <c r="W79"/>
  <c r="W194"/>
  <c r="W107"/>
  <c r="W98"/>
  <c r="W199"/>
  <c r="W113"/>
  <c r="W146"/>
  <c r="W190"/>
  <c r="W153"/>
  <c r="W174"/>
  <c r="W106"/>
  <c r="W184"/>
  <c r="W171"/>
  <c r="W160"/>
  <c r="W157"/>
  <c r="W128"/>
  <c r="W59"/>
  <c r="W156"/>
  <c r="W158"/>
  <c r="W151"/>
  <c r="W89"/>
  <c r="W104"/>
  <c r="W123"/>
  <c r="W119"/>
  <c r="W155"/>
  <c r="W93"/>
  <c r="W180"/>
  <c r="W56"/>
  <c r="W78"/>
  <c r="W147"/>
  <c r="W179"/>
  <c r="W167"/>
  <c r="W102"/>
  <c r="W95"/>
  <c r="W137"/>
  <c r="W58"/>
  <c r="W69"/>
  <c r="W80"/>
  <c r="W111"/>
  <c r="W187"/>
  <c r="W191"/>
  <c r="W133"/>
  <c r="W172"/>
  <c r="W52"/>
  <c r="W192"/>
  <c r="W168"/>
  <c r="W121"/>
  <c r="W200"/>
  <c r="W201"/>
  <c r="W97"/>
  <c r="W38"/>
  <c r="W154"/>
  <c r="W165"/>
  <c r="W62"/>
  <c r="W142"/>
  <c r="W124"/>
  <c r="W183"/>
  <c r="W51"/>
  <c r="W202"/>
  <c r="W77"/>
  <c r="W116"/>
  <c r="W198"/>
  <c r="W103"/>
  <c r="W114"/>
  <c r="W76"/>
  <c r="W67"/>
  <c r="W164"/>
  <c r="W182"/>
  <c r="W108"/>
  <c r="W50"/>
  <c r="W100"/>
  <c r="W144"/>
  <c r="W150"/>
  <c r="W186"/>
  <c r="W159"/>
  <c r="W127"/>
  <c r="W48"/>
  <c r="W39"/>
  <c r="W72"/>
  <c r="W181"/>
  <c r="W118"/>
  <c r="W82"/>
  <c r="W41"/>
  <c r="W152"/>
  <c r="W193"/>
  <c r="W132"/>
  <c r="W75"/>
  <c r="W91"/>
  <c r="W197"/>
  <c r="W60"/>
  <c r="W130"/>
  <c r="W195"/>
  <c r="W105"/>
  <c r="W175"/>
  <c r="W109"/>
  <c r="W66"/>
  <c r="W37"/>
  <c r="W27"/>
  <c r="W61"/>
  <c r="W162"/>
  <c r="W129"/>
  <c r="W83"/>
  <c r="W73"/>
  <c r="W40"/>
  <c r="W189"/>
  <c r="W71"/>
  <c r="W120"/>
  <c r="W86"/>
  <c r="W68"/>
  <c r="W138"/>
  <c r="W126"/>
  <c r="W188"/>
  <c r="W45"/>
  <c r="W177"/>
  <c r="W117"/>
  <c r="W135"/>
  <c r="W161"/>
  <c r="W74"/>
  <c r="W169"/>
  <c r="W96"/>
  <c r="W112"/>
  <c r="W115"/>
  <c r="W84"/>
  <c r="W57"/>
  <c r="W170"/>
  <c r="W173"/>
  <c r="W90"/>
  <c r="W136"/>
  <c r="W141"/>
  <c r="W131"/>
  <c r="W4"/>
  <c r="W54"/>
  <c r="W88"/>
  <c r="W178"/>
  <c r="W143"/>
  <c r="W65"/>
  <c r="W87"/>
  <c r="W139" i="3"/>
  <c r="W131"/>
  <c r="W196" i="8"/>
  <c r="W134"/>
  <c r="W9"/>
  <c r="W34" i="3"/>
  <c r="W35" i="8"/>
  <c r="W7"/>
  <c r="W78" i="3"/>
  <c r="W199"/>
  <c r="W41"/>
  <c r="W4" l="1"/>
  <c r="W6"/>
  <c r="K14" i="9"/>
  <c r="M14" s="1"/>
  <c r="W176" i="8"/>
  <c r="D356" i="5" l="1"/>
  <c r="D39"/>
  <c r="D155"/>
  <c r="D89"/>
  <c r="D338"/>
  <c r="D259"/>
  <c r="D193"/>
  <c r="D141"/>
  <c r="D85"/>
  <c r="D43"/>
  <c r="D367"/>
  <c r="D128"/>
  <c r="D152"/>
  <c r="D106"/>
  <c r="D26"/>
  <c r="D3"/>
  <c r="D41"/>
  <c r="D221"/>
  <c r="D156"/>
  <c r="D67"/>
  <c r="D359"/>
  <c r="D333"/>
  <c r="D127"/>
  <c r="D44"/>
  <c r="D53"/>
  <c r="D318"/>
  <c r="D354"/>
  <c r="D174"/>
  <c r="D275"/>
  <c r="D110"/>
  <c r="D189"/>
  <c r="D23"/>
  <c r="D180"/>
  <c r="D290"/>
  <c r="D363"/>
  <c r="D385"/>
  <c r="D353"/>
  <c r="D170"/>
  <c r="D116"/>
  <c r="D289"/>
  <c r="D15"/>
  <c r="D154"/>
  <c r="D139"/>
  <c r="D157"/>
  <c r="D323"/>
  <c r="D165"/>
  <c r="D70"/>
  <c r="D118"/>
  <c r="D205"/>
  <c r="D293"/>
  <c r="D125"/>
  <c r="D343"/>
  <c r="D184"/>
  <c r="D294"/>
  <c r="D243"/>
  <c r="D133"/>
  <c r="D267"/>
  <c r="D162"/>
  <c r="D351"/>
  <c r="D277"/>
  <c r="D6"/>
  <c r="D344"/>
  <c r="D264"/>
  <c r="D228"/>
  <c r="D300"/>
  <c r="D396"/>
  <c r="D242"/>
  <c r="D140"/>
  <c r="D224"/>
  <c r="D196"/>
  <c r="D108"/>
  <c r="D288"/>
  <c r="D281"/>
  <c r="D330"/>
  <c r="D25"/>
  <c r="D198"/>
  <c r="D251"/>
  <c r="D121"/>
  <c r="D103"/>
  <c r="D168"/>
  <c r="D62"/>
  <c r="D114"/>
  <c r="D88"/>
  <c r="D192"/>
  <c r="D79"/>
  <c r="D104"/>
  <c r="D213"/>
  <c r="D373"/>
  <c r="D369"/>
  <c r="D130"/>
  <c r="D120"/>
  <c r="D340"/>
  <c r="D400"/>
  <c r="D92"/>
  <c r="D117"/>
  <c r="D27"/>
  <c r="D69"/>
  <c r="D238"/>
  <c r="D234"/>
  <c r="D166"/>
  <c r="D150"/>
  <c r="D229"/>
  <c r="D258"/>
  <c r="D390"/>
  <c r="D316"/>
  <c r="D75"/>
  <c r="D381"/>
  <c r="D317"/>
  <c r="D394"/>
  <c r="D223"/>
  <c r="D218"/>
  <c r="D376"/>
  <c r="D99"/>
  <c r="D58"/>
  <c r="D81"/>
  <c r="D335"/>
  <c r="D119"/>
  <c r="D54"/>
  <c r="D365"/>
  <c r="D28"/>
  <c r="D5"/>
  <c r="D46"/>
  <c r="D305"/>
  <c r="D98"/>
  <c r="D210"/>
  <c r="D172"/>
  <c r="D233"/>
  <c r="D160"/>
  <c r="D40"/>
  <c r="D132"/>
  <c r="D91"/>
  <c r="D147"/>
  <c r="D401"/>
  <c r="D207"/>
  <c r="D66"/>
  <c r="D270"/>
  <c r="D393"/>
  <c r="D31"/>
  <c r="D322"/>
  <c r="D101"/>
  <c r="D374"/>
  <c r="D379"/>
  <c r="D146"/>
  <c r="D269"/>
  <c r="D388"/>
  <c r="D51"/>
  <c r="D386"/>
  <c r="D250"/>
  <c r="D200"/>
  <c r="D38"/>
  <c r="D325"/>
  <c r="D113"/>
  <c r="D83"/>
  <c r="D9"/>
  <c r="D202"/>
  <c r="D308"/>
  <c r="D82"/>
  <c r="D209"/>
  <c r="D185"/>
  <c r="D304"/>
  <c r="D138"/>
  <c r="D347"/>
  <c r="D329"/>
  <c r="D360"/>
  <c r="D183"/>
  <c r="D197"/>
  <c r="D291"/>
  <c r="D332"/>
  <c r="D48"/>
  <c r="D11"/>
  <c r="D56"/>
  <c r="D131"/>
  <c r="D204"/>
  <c r="D34"/>
  <c r="D208"/>
  <c r="D296"/>
  <c r="D321"/>
  <c r="D397"/>
  <c r="D12"/>
  <c r="D94"/>
  <c r="D337"/>
  <c r="D313"/>
  <c r="D161"/>
  <c r="D349"/>
  <c r="D283"/>
  <c r="D249"/>
  <c r="D71"/>
  <c r="D382"/>
  <c r="D52"/>
  <c r="D136"/>
  <c r="D126"/>
  <c r="D297"/>
  <c r="D55"/>
  <c r="D272"/>
  <c r="D188"/>
  <c r="D274"/>
  <c r="D232"/>
  <c r="D310"/>
  <c r="D268"/>
  <c r="D252"/>
  <c r="H54" i="8" l="1"/>
  <c r="G54"/>
  <c r="F54"/>
  <c r="E54"/>
  <c r="D54"/>
  <c r="P54" s="1"/>
  <c r="C54"/>
  <c r="Q54" s="1"/>
  <c r="U54" l="1"/>
  <c r="X54"/>
  <c r="F12"/>
  <c r="C19"/>
  <c r="Q19" s="1"/>
  <c r="D19"/>
  <c r="P19" s="1"/>
  <c r="E19"/>
  <c r="F19"/>
  <c r="G19"/>
  <c r="C11"/>
  <c r="Q11" s="1"/>
  <c r="D11"/>
  <c r="S13" i="9" s="1"/>
  <c r="E11" i="8"/>
  <c r="R13" i="9" s="1"/>
  <c r="F11" i="8"/>
  <c r="G11"/>
  <c r="C6"/>
  <c r="Q6" s="1"/>
  <c r="D6"/>
  <c r="S9" i="9" s="1"/>
  <c r="E6" i="8"/>
  <c r="R9" i="9" s="1"/>
  <c r="F6" i="8"/>
  <c r="G6"/>
  <c r="C14"/>
  <c r="Q14" s="1"/>
  <c r="D14"/>
  <c r="S6" i="9" s="1"/>
  <c r="E14" i="8"/>
  <c r="R6" i="9" s="1"/>
  <c r="F14" i="8"/>
  <c r="G14"/>
  <c r="C53"/>
  <c r="Q53" s="1"/>
  <c r="D53"/>
  <c r="P53" s="1"/>
  <c r="E53"/>
  <c r="F53"/>
  <c r="G53"/>
  <c r="C16"/>
  <c r="Q16" s="1"/>
  <c r="D16"/>
  <c r="S23" i="9" s="1"/>
  <c r="E16" i="8"/>
  <c r="R23" i="9" s="1"/>
  <c r="F16" i="8"/>
  <c r="G16"/>
  <c r="C140"/>
  <c r="Q140" s="1"/>
  <c r="D140"/>
  <c r="P140" s="1"/>
  <c r="E140"/>
  <c r="F140"/>
  <c r="G140"/>
  <c r="C9"/>
  <c r="Q9" s="1"/>
  <c r="D9"/>
  <c r="S24" i="9" s="1"/>
  <c r="E9" i="8"/>
  <c r="R24" i="9" s="1"/>
  <c r="F9" i="8"/>
  <c r="G9"/>
  <c r="C179"/>
  <c r="Q179" s="1"/>
  <c r="D179"/>
  <c r="P179" s="1"/>
  <c r="E179"/>
  <c r="F179"/>
  <c r="G179"/>
  <c r="C160"/>
  <c r="Q160" s="1"/>
  <c r="D160"/>
  <c r="P160" s="1"/>
  <c r="E160"/>
  <c r="F160"/>
  <c r="G160"/>
  <c r="C89"/>
  <c r="Q89" s="1"/>
  <c r="D89"/>
  <c r="P89" s="1"/>
  <c r="E89"/>
  <c r="F89"/>
  <c r="G89"/>
  <c r="I89"/>
  <c r="C101"/>
  <c r="Q101" s="1"/>
  <c r="D101"/>
  <c r="P101" s="1"/>
  <c r="E101"/>
  <c r="F101"/>
  <c r="G101"/>
  <c r="I101"/>
  <c r="C203"/>
  <c r="Q203" s="1"/>
  <c r="D203"/>
  <c r="P203" s="1"/>
  <c r="E203"/>
  <c r="F203"/>
  <c r="G203"/>
  <c r="C4"/>
  <c r="Q4" s="1"/>
  <c r="D4"/>
  <c r="S5" i="9" s="1"/>
  <c r="E4" i="8"/>
  <c r="R5" i="9" s="1"/>
  <c r="F4" i="8"/>
  <c r="G4"/>
  <c r="C164"/>
  <c r="Q164" s="1"/>
  <c r="D164"/>
  <c r="P164" s="1"/>
  <c r="E164"/>
  <c r="F164"/>
  <c r="G164"/>
  <c r="C171"/>
  <c r="Q171" s="1"/>
  <c r="D171"/>
  <c r="P171" s="1"/>
  <c r="E171"/>
  <c r="F171"/>
  <c r="G171"/>
  <c r="C65"/>
  <c r="Q65" s="1"/>
  <c r="D65"/>
  <c r="P65" s="1"/>
  <c r="E65"/>
  <c r="F65"/>
  <c r="G65"/>
  <c r="C42"/>
  <c r="Q42" s="1"/>
  <c r="D42"/>
  <c r="E42"/>
  <c r="F42"/>
  <c r="G42"/>
  <c r="C182"/>
  <c r="Q182" s="1"/>
  <c r="D182"/>
  <c r="P182" s="1"/>
  <c r="E182"/>
  <c r="F182"/>
  <c r="G182"/>
  <c r="C56"/>
  <c r="Q56" s="1"/>
  <c r="D56"/>
  <c r="P56" s="1"/>
  <c r="E56"/>
  <c r="F56"/>
  <c r="G56"/>
  <c r="C196"/>
  <c r="Q196" s="1"/>
  <c r="D196"/>
  <c r="E196"/>
  <c r="F196"/>
  <c r="G196"/>
  <c r="C163"/>
  <c r="Q163" s="1"/>
  <c r="D163"/>
  <c r="P163" s="1"/>
  <c r="E163"/>
  <c r="F163"/>
  <c r="G163"/>
  <c r="C146"/>
  <c r="Q146" s="1"/>
  <c r="D146"/>
  <c r="P146" s="1"/>
  <c r="E146"/>
  <c r="F146"/>
  <c r="G146"/>
  <c r="C20"/>
  <c r="Q20" s="1"/>
  <c r="D20"/>
  <c r="E20"/>
  <c r="F20"/>
  <c r="G20"/>
  <c r="H20"/>
  <c r="C107"/>
  <c r="Q107" s="1"/>
  <c r="D107"/>
  <c r="P107" s="1"/>
  <c r="E107"/>
  <c r="F107"/>
  <c r="G107"/>
  <c r="C81"/>
  <c r="Q81" s="1"/>
  <c r="D81"/>
  <c r="P81" s="1"/>
  <c r="E81"/>
  <c r="F81"/>
  <c r="G81"/>
  <c r="H81"/>
  <c r="C173"/>
  <c r="Q173" s="1"/>
  <c r="D173"/>
  <c r="P173" s="1"/>
  <c r="E173"/>
  <c r="F173"/>
  <c r="G173"/>
  <c r="I173"/>
  <c r="C176"/>
  <c r="Q176" s="1"/>
  <c r="D176"/>
  <c r="P176" s="1"/>
  <c r="E176"/>
  <c r="F176"/>
  <c r="G176"/>
  <c r="C106"/>
  <c r="Q106" s="1"/>
  <c r="D106"/>
  <c r="P106" s="1"/>
  <c r="E106"/>
  <c r="F106"/>
  <c r="G106"/>
  <c r="C43"/>
  <c r="Q43" s="1"/>
  <c r="D43"/>
  <c r="P43" s="1"/>
  <c r="E43"/>
  <c r="F43"/>
  <c r="G43"/>
  <c r="C30"/>
  <c r="Q30" s="1"/>
  <c r="D30"/>
  <c r="E30"/>
  <c r="F30"/>
  <c r="G30"/>
  <c r="C145"/>
  <c r="Q145" s="1"/>
  <c r="D145"/>
  <c r="P145" s="1"/>
  <c r="E145"/>
  <c r="F145"/>
  <c r="G145"/>
  <c r="C105"/>
  <c r="Q105" s="1"/>
  <c r="D105"/>
  <c r="P105" s="1"/>
  <c r="E105"/>
  <c r="F105"/>
  <c r="G105"/>
  <c r="C134"/>
  <c r="Q134" s="1"/>
  <c r="D134"/>
  <c r="P134" s="1"/>
  <c r="E134"/>
  <c r="F134"/>
  <c r="G134"/>
  <c r="C87"/>
  <c r="Q87" s="1"/>
  <c r="D87"/>
  <c r="P87" s="1"/>
  <c r="E87"/>
  <c r="F87"/>
  <c r="G87"/>
  <c r="C5"/>
  <c r="Q5" s="1"/>
  <c r="D5"/>
  <c r="E5"/>
  <c r="F5"/>
  <c r="G5"/>
  <c r="I5"/>
  <c r="C194"/>
  <c r="Q194" s="1"/>
  <c r="D194"/>
  <c r="P194" s="1"/>
  <c r="E194"/>
  <c r="F194"/>
  <c r="G194"/>
  <c r="C180"/>
  <c r="Q180" s="1"/>
  <c r="D180"/>
  <c r="P180" s="1"/>
  <c r="E180"/>
  <c r="F180"/>
  <c r="G180"/>
  <c r="I180"/>
  <c r="C73"/>
  <c r="Q73" s="1"/>
  <c r="D73"/>
  <c r="P73" s="1"/>
  <c r="E73"/>
  <c r="F73"/>
  <c r="G73"/>
  <c r="I73"/>
  <c r="C121"/>
  <c r="Q121" s="1"/>
  <c r="D121"/>
  <c r="P121" s="1"/>
  <c r="E121"/>
  <c r="F121"/>
  <c r="G121"/>
  <c r="C193"/>
  <c r="Q193" s="1"/>
  <c r="D193"/>
  <c r="P193" s="1"/>
  <c r="E193"/>
  <c r="F193"/>
  <c r="G193"/>
  <c r="I193"/>
  <c r="C190"/>
  <c r="Q190" s="1"/>
  <c r="D190"/>
  <c r="P190" s="1"/>
  <c r="E190"/>
  <c r="F190"/>
  <c r="G190"/>
  <c r="C110"/>
  <c r="Q110" s="1"/>
  <c r="D110"/>
  <c r="P110" s="1"/>
  <c r="E110"/>
  <c r="F110"/>
  <c r="G110"/>
  <c r="C169"/>
  <c r="Q169" s="1"/>
  <c r="D169"/>
  <c r="P169" s="1"/>
  <c r="E169"/>
  <c r="F169"/>
  <c r="G169"/>
  <c r="H169"/>
  <c r="C90"/>
  <c r="Q90" s="1"/>
  <c r="D90"/>
  <c r="P90" s="1"/>
  <c r="E90"/>
  <c r="F90"/>
  <c r="G90"/>
  <c r="C154"/>
  <c r="Q154" s="1"/>
  <c r="D154"/>
  <c r="P154" s="1"/>
  <c r="E154"/>
  <c r="F154"/>
  <c r="G154"/>
  <c r="H154"/>
  <c r="I154"/>
  <c r="C130"/>
  <c r="Q130" s="1"/>
  <c r="D130"/>
  <c r="P130" s="1"/>
  <c r="E130"/>
  <c r="F130"/>
  <c r="G130"/>
  <c r="I130"/>
  <c r="C165"/>
  <c r="Q165" s="1"/>
  <c r="D165"/>
  <c r="P165" s="1"/>
  <c r="E165"/>
  <c r="F165"/>
  <c r="G165"/>
  <c r="C123"/>
  <c r="Q123" s="1"/>
  <c r="D123"/>
  <c r="P123" s="1"/>
  <c r="E123"/>
  <c r="F123"/>
  <c r="G123"/>
  <c r="I123"/>
  <c r="C119"/>
  <c r="Q119" s="1"/>
  <c r="D119"/>
  <c r="P119" s="1"/>
  <c r="E119"/>
  <c r="F119"/>
  <c r="G119"/>
  <c r="C68"/>
  <c r="Q68" s="1"/>
  <c r="D68"/>
  <c r="E68"/>
  <c r="F68"/>
  <c r="G68"/>
  <c r="I68"/>
  <c r="C75"/>
  <c r="Q75" s="1"/>
  <c r="D75"/>
  <c r="P75" s="1"/>
  <c r="E75"/>
  <c r="F75"/>
  <c r="G75"/>
  <c r="H75"/>
  <c r="C192"/>
  <c r="Q192" s="1"/>
  <c r="D192"/>
  <c r="P192" s="1"/>
  <c r="E192"/>
  <c r="F192"/>
  <c r="G192"/>
  <c r="C76"/>
  <c r="Q76" s="1"/>
  <c r="D76"/>
  <c r="P76" s="1"/>
  <c r="E76"/>
  <c r="F76"/>
  <c r="G76"/>
  <c r="H76"/>
  <c r="I76"/>
  <c r="C22"/>
  <c r="Q22" s="1"/>
  <c r="D22"/>
  <c r="E22"/>
  <c r="F22"/>
  <c r="G22"/>
  <c r="C174"/>
  <c r="Q174" s="1"/>
  <c r="D174"/>
  <c r="P174" s="1"/>
  <c r="E174"/>
  <c r="F174"/>
  <c r="G174"/>
  <c r="H174"/>
  <c r="C138"/>
  <c r="Q138" s="1"/>
  <c r="D138"/>
  <c r="P138" s="1"/>
  <c r="E138"/>
  <c r="F138"/>
  <c r="G138"/>
  <c r="C155"/>
  <c r="Q155" s="1"/>
  <c r="D155"/>
  <c r="P155" s="1"/>
  <c r="E155"/>
  <c r="F155"/>
  <c r="G155"/>
  <c r="C162"/>
  <c r="Q162" s="1"/>
  <c r="D162"/>
  <c r="P162" s="1"/>
  <c r="E162"/>
  <c r="F162"/>
  <c r="G162"/>
  <c r="I162"/>
  <c r="C111"/>
  <c r="Q111" s="1"/>
  <c r="D111"/>
  <c r="P111" s="1"/>
  <c r="E111"/>
  <c r="F111"/>
  <c r="G111"/>
  <c r="H111"/>
  <c r="I111"/>
  <c r="C50"/>
  <c r="Q50" s="1"/>
  <c r="D50"/>
  <c r="P50" s="1"/>
  <c r="E50"/>
  <c r="F50"/>
  <c r="G50"/>
  <c r="I50"/>
  <c r="C158"/>
  <c r="Q158" s="1"/>
  <c r="D158"/>
  <c r="P158" s="1"/>
  <c r="E158"/>
  <c r="F158"/>
  <c r="G158"/>
  <c r="H158"/>
  <c r="C39"/>
  <c r="Q39" s="1"/>
  <c r="D39"/>
  <c r="P39" s="1"/>
  <c r="E39"/>
  <c r="F39"/>
  <c r="G39"/>
  <c r="I39"/>
  <c r="C200"/>
  <c r="Q200" s="1"/>
  <c r="D200"/>
  <c r="P200" s="1"/>
  <c r="E200"/>
  <c r="F200"/>
  <c r="G200"/>
  <c r="C120"/>
  <c r="Q120" s="1"/>
  <c r="D120"/>
  <c r="P120" s="1"/>
  <c r="E120"/>
  <c r="F120"/>
  <c r="G120"/>
  <c r="C168"/>
  <c r="Q168" s="1"/>
  <c r="D168"/>
  <c r="P168" s="1"/>
  <c r="E168"/>
  <c r="F168"/>
  <c r="G168"/>
  <c r="I168"/>
  <c r="C98"/>
  <c r="Q98" s="1"/>
  <c r="D98"/>
  <c r="P98" s="1"/>
  <c r="E98"/>
  <c r="F98"/>
  <c r="G98"/>
  <c r="C72"/>
  <c r="Q72" s="1"/>
  <c r="D72"/>
  <c r="P72" s="1"/>
  <c r="E72"/>
  <c r="F72"/>
  <c r="G72"/>
  <c r="I72"/>
  <c r="C45"/>
  <c r="Q45" s="1"/>
  <c r="D45"/>
  <c r="P45" s="1"/>
  <c r="E45"/>
  <c r="F45"/>
  <c r="G45"/>
  <c r="C41"/>
  <c r="Q41" s="1"/>
  <c r="D41"/>
  <c r="P41" s="1"/>
  <c r="E41"/>
  <c r="F41"/>
  <c r="G41"/>
  <c r="H41"/>
  <c r="C91"/>
  <c r="Q91" s="1"/>
  <c r="D91"/>
  <c r="P91" s="1"/>
  <c r="E91"/>
  <c r="F91"/>
  <c r="G91"/>
  <c r="C52"/>
  <c r="Q52" s="1"/>
  <c r="D52"/>
  <c r="E52"/>
  <c r="F52"/>
  <c r="G52"/>
  <c r="I52"/>
  <c r="C183"/>
  <c r="Q183" s="1"/>
  <c r="D183"/>
  <c r="P183" s="1"/>
  <c r="E183"/>
  <c r="F183"/>
  <c r="G183"/>
  <c r="I183"/>
  <c r="C37"/>
  <c r="Q37" s="1"/>
  <c r="D37"/>
  <c r="E37"/>
  <c r="F37"/>
  <c r="G37"/>
  <c r="C35"/>
  <c r="Q35" s="1"/>
  <c r="D35"/>
  <c r="E35"/>
  <c r="F35"/>
  <c r="G35"/>
  <c r="I35"/>
  <c r="C86"/>
  <c r="Q86" s="1"/>
  <c r="D86"/>
  <c r="P86" s="1"/>
  <c r="E86"/>
  <c r="F86"/>
  <c r="G86"/>
  <c r="C47"/>
  <c r="Q47" s="1"/>
  <c r="D47"/>
  <c r="E47"/>
  <c r="F47"/>
  <c r="G47"/>
  <c r="C58"/>
  <c r="Q58" s="1"/>
  <c r="D58"/>
  <c r="P58" s="1"/>
  <c r="E58"/>
  <c r="F58"/>
  <c r="G58"/>
  <c r="I58"/>
  <c r="C109"/>
  <c r="Q109" s="1"/>
  <c r="D109"/>
  <c r="P109" s="1"/>
  <c r="E109"/>
  <c r="F109"/>
  <c r="G109"/>
  <c r="C131"/>
  <c r="Q131" s="1"/>
  <c r="D131"/>
  <c r="P131" s="1"/>
  <c r="E131"/>
  <c r="F131"/>
  <c r="G131"/>
  <c r="C137"/>
  <c r="Q137" s="1"/>
  <c r="D137"/>
  <c r="P137" s="1"/>
  <c r="E137"/>
  <c r="F137"/>
  <c r="G137"/>
  <c r="I137"/>
  <c r="C118"/>
  <c r="Q118" s="1"/>
  <c r="D118"/>
  <c r="P118" s="1"/>
  <c r="E118"/>
  <c r="F118"/>
  <c r="G118"/>
  <c r="C108"/>
  <c r="Q108" s="1"/>
  <c r="D108"/>
  <c r="P108" s="1"/>
  <c r="E108"/>
  <c r="F108"/>
  <c r="G108"/>
  <c r="I108"/>
  <c r="C69"/>
  <c r="Q69" s="1"/>
  <c r="D69"/>
  <c r="P69" s="1"/>
  <c r="E69"/>
  <c r="F69"/>
  <c r="G69"/>
  <c r="I69"/>
  <c r="C96"/>
  <c r="Q96" s="1"/>
  <c r="D96"/>
  <c r="P96" s="1"/>
  <c r="E96"/>
  <c r="F96"/>
  <c r="G96"/>
  <c r="C102"/>
  <c r="Q102" s="1"/>
  <c r="D102"/>
  <c r="P102" s="1"/>
  <c r="E102"/>
  <c r="F102"/>
  <c r="G102"/>
  <c r="H102"/>
  <c r="C100"/>
  <c r="Q100" s="1"/>
  <c r="D100"/>
  <c r="P100" s="1"/>
  <c r="E100"/>
  <c r="F100"/>
  <c r="G100"/>
  <c r="C63"/>
  <c r="Q63" s="1"/>
  <c r="D63"/>
  <c r="P63" s="1"/>
  <c r="E63"/>
  <c r="F63"/>
  <c r="G63"/>
  <c r="C117"/>
  <c r="Q117" s="1"/>
  <c r="D117"/>
  <c r="P117" s="1"/>
  <c r="E117"/>
  <c r="F117"/>
  <c r="G117"/>
  <c r="I117"/>
  <c r="C142"/>
  <c r="Q142" s="1"/>
  <c r="D142"/>
  <c r="P142" s="1"/>
  <c r="E142"/>
  <c r="F142"/>
  <c r="G142"/>
  <c r="H142"/>
  <c r="C127"/>
  <c r="Q127" s="1"/>
  <c r="D127"/>
  <c r="P127" s="1"/>
  <c r="E127"/>
  <c r="F127"/>
  <c r="G127"/>
  <c r="I127"/>
  <c r="C64"/>
  <c r="Q64" s="1"/>
  <c r="D64"/>
  <c r="P64" s="1"/>
  <c r="E64"/>
  <c r="F64"/>
  <c r="G64"/>
  <c r="I64"/>
  <c r="C60"/>
  <c r="Q60" s="1"/>
  <c r="D60"/>
  <c r="P60" s="1"/>
  <c r="E60"/>
  <c r="F60"/>
  <c r="G60"/>
  <c r="C195"/>
  <c r="Q195" s="1"/>
  <c r="D195"/>
  <c r="P195" s="1"/>
  <c r="E195"/>
  <c r="F195"/>
  <c r="G195"/>
  <c r="H195"/>
  <c r="I195"/>
  <c r="C152"/>
  <c r="Q152" s="1"/>
  <c r="D152"/>
  <c r="P152" s="1"/>
  <c r="E152"/>
  <c r="F152"/>
  <c r="G152"/>
  <c r="C51"/>
  <c r="Q51" s="1"/>
  <c r="D51"/>
  <c r="E51"/>
  <c r="F51"/>
  <c r="G51"/>
  <c r="H51"/>
  <c r="I51"/>
  <c r="C161"/>
  <c r="Q161" s="1"/>
  <c r="D161"/>
  <c r="P161" s="1"/>
  <c r="E161"/>
  <c r="F161"/>
  <c r="G161"/>
  <c r="I161"/>
  <c r="C83"/>
  <c r="Q83" s="1"/>
  <c r="D83"/>
  <c r="P83" s="1"/>
  <c r="E83"/>
  <c r="F83"/>
  <c r="G83"/>
  <c r="H83"/>
  <c r="C93"/>
  <c r="Q93" s="1"/>
  <c r="D93"/>
  <c r="P93" s="1"/>
  <c r="E93"/>
  <c r="F93"/>
  <c r="G93"/>
  <c r="I93"/>
  <c r="C159"/>
  <c r="Q159" s="1"/>
  <c r="D159"/>
  <c r="P159" s="1"/>
  <c r="E159"/>
  <c r="F159"/>
  <c r="G159"/>
  <c r="I169"/>
  <c r="I120"/>
  <c r="I109"/>
  <c r="I190"/>
  <c r="H11"/>
  <c r="H17"/>
  <c r="H179"/>
  <c r="H122"/>
  <c r="H101"/>
  <c r="Y101" s="1"/>
  <c r="H175"/>
  <c r="H84"/>
  <c r="H171"/>
  <c r="H193"/>
  <c r="H90"/>
  <c r="H121"/>
  <c r="H72"/>
  <c r="H68"/>
  <c r="H138"/>
  <c r="H162"/>
  <c r="H50"/>
  <c r="H39"/>
  <c r="H120"/>
  <c r="H45"/>
  <c r="H91"/>
  <c r="H107"/>
  <c r="H185"/>
  <c r="H47"/>
  <c r="H117"/>
  <c r="H152"/>
  <c r="H161"/>
  <c r="H93"/>
  <c r="E15"/>
  <c r="R17" i="9" s="1"/>
  <c r="E147" i="8"/>
  <c r="E28"/>
  <c r="E12"/>
  <c r="R29" i="9" s="1"/>
  <c r="E10" i="8"/>
  <c r="E79"/>
  <c r="E185"/>
  <c r="E122"/>
  <c r="E13"/>
  <c r="R25" i="9" s="1"/>
  <c r="E44" i="8"/>
  <c r="E136"/>
  <c r="E59"/>
  <c r="E149"/>
  <c r="E178"/>
  <c r="E139"/>
  <c r="E24"/>
  <c r="E133"/>
  <c r="E7"/>
  <c r="R12" i="9" s="1"/>
  <c r="E99" i="8"/>
  <c r="E148"/>
  <c r="E97"/>
  <c r="E17"/>
  <c r="E80"/>
  <c r="E33"/>
  <c r="E46"/>
  <c r="E141"/>
  <c r="E143"/>
  <c r="E184"/>
  <c r="E166"/>
  <c r="E38"/>
  <c r="E21"/>
  <c r="E199"/>
  <c r="E198"/>
  <c r="E85"/>
  <c r="E151"/>
  <c r="E116"/>
  <c r="E26"/>
  <c r="E167"/>
  <c r="E8"/>
  <c r="R22" i="9" s="1"/>
  <c r="E23" i="8"/>
  <c r="E181"/>
  <c r="E78"/>
  <c r="E144"/>
  <c r="E57"/>
  <c r="E115"/>
  <c r="E191"/>
  <c r="E49"/>
  <c r="E29"/>
  <c r="E157"/>
  <c r="E104"/>
  <c r="E31"/>
  <c r="E74"/>
  <c r="E95"/>
  <c r="E187"/>
  <c r="E94"/>
  <c r="E189"/>
  <c r="E128"/>
  <c r="E62"/>
  <c r="E188"/>
  <c r="E67"/>
  <c r="E84"/>
  <c r="E186"/>
  <c r="E88"/>
  <c r="E177"/>
  <c r="E55"/>
  <c r="E156"/>
  <c r="E113"/>
  <c r="E25"/>
  <c r="E135"/>
  <c r="E66"/>
  <c r="E175"/>
  <c r="E124"/>
  <c r="E129"/>
  <c r="E114"/>
  <c r="E172"/>
  <c r="E32"/>
  <c r="E70"/>
  <c r="E150"/>
  <c r="E125"/>
  <c r="E126"/>
  <c r="E61"/>
  <c r="E27"/>
  <c r="E77"/>
  <c r="E103"/>
  <c r="E202"/>
  <c r="E197"/>
  <c r="E71"/>
  <c r="E82"/>
  <c r="E201"/>
  <c r="E40"/>
  <c r="E34"/>
  <c r="E132"/>
  <c r="E92"/>
  <c r="E170"/>
  <c r="E112"/>
  <c r="E48"/>
  <c r="E36"/>
  <c r="E153"/>
  <c r="E18"/>
  <c r="R27" i="9" s="1"/>
  <c r="E41" i="3"/>
  <c r="E79"/>
  <c r="E15"/>
  <c r="E20"/>
  <c r="R21" i="9" s="1"/>
  <c r="E71" i="3"/>
  <c r="E99"/>
  <c r="E185"/>
  <c r="E157"/>
  <c r="E172"/>
  <c r="E25"/>
  <c r="R14" i="9" s="1"/>
  <c r="E158" i="3"/>
  <c r="E45"/>
  <c r="E93"/>
  <c r="E94"/>
  <c r="E76"/>
  <c r="E187"/>
  <c r="E190"/>
  <c r="E138"/>
  <c r="E132"/>
  <c r="E89"/>
  <c r="E171"/>
  <c r="E82"/>
  <c r="E54"/>
  <c r="E196"/>
  <c r="E17"/>
  <c r="R7" i="9" s="1"/>
  <c r="E84" i="3"/>
  <c r="E180"/>
  <c r="E38"/>
  <c r="E98"/>
  <c r="E108"/>
  <c r="E67"/>
  <c r="E189"/>
  <c r="E74"/>
  <c r="E66"/>
  <c r="E8"/>
  <c r="E174"/>
  <c r="E167"/>
  <c r="E106"/>
  <c r="E97"/>
  <c r="E80"/>
  <c r="E153"/>
  <c r="E119"/>
  <c r="E92"/>
  <c r="E127"/>
  <c r="E114"/>
  <c r="E33"/>
  <c r="E163"/>
  <c r="E95"/>
  <c r="E11"/>
  <c r="E39"/>
  <c r="E44"/>
  <c r="E22"/>
  <c r="R15" i="9" s="1"/>
  <c r="E63" i="3"/>
  <c r="E179"/>
  <c r="E78"/>
  <c r="E16"/>
  <c r="R10" i="9" s="1"/>
  <c r="E32" i="3"/>
  <c r="E147"/>
  <c r="E6"/>
  <c r="E70"/>
  <c r="E140"/>
  <c r="E73"/>
  <c r="E142"/>
  <c r="E72"/>
  <c r="E110"/>
  <c r="E28"/>
  <c r="R31" i="9" s="1"/>
  <c r="E12" i="3"/>
  <c r="R16" i="9" s="1"/>
  <c r="E18" i="3"/>
  <c r="R20" i="9" s="1"/>
  <c r="E105" i="3"/>
  <c r="E195"/>
  <c r="E165"/>
  <c r="E162"/>
  <c r="E141"/>
  <c r="E169"/>
  <c r="E175"/>
  <c r="E90"/>
  <c r="E133"/>
  <c r="E21"/>
  <c r="E27"/>
  <c r="E29"/>
  <c r="E184"/>
  <c r="E194"/>
  <c r="E58"/>
  <c r="E203"/>
  <c r="E156"/>
  <c r="E149"/>
  <c r="E103"/>
  <c r="E116"/>
  <c r="E121"/>
  <c r="E69"/>
  <c r="E144"/>
  <c r="E87"/>
  <c r="E88"/>
  <c r="E188"/>
  <c r="E43"/>
  <c r="E34"/>
  <c r="E122"/>
  <c r="E35"/>
  <c r="E150"/>
  <c r="E4"/>
  <c r="R8" i="9" s="1"/>
  <c r="E53" i="3"/>
  <c r="E100"/>
  <c r="E7"/>
  <c r="R30" i="9" s="1"/>
  <c r="E182" i="3"/>
  <c r="E50"/>
  <c r="E19"/>
  <c r="R28" i="9" s="1"/>
  <c r="E117" i="3"/>
  <c r="E146"/>
  <c r="E137"/>
  <c r="E192"/>
  <c r="E52"/>
  <c r="E186"/>
  <c r="E55"/>
  <c r="E123"/>
  <c r="E46"/>
  <c r="E164"/>
  <c r="E85"/>
  <c r="E160"/>
  <c r="E31"/>
  <c r="E134"/>
  <c r="E126"/>
  <c r="E9"/>
  <c r="R19" i="9" s="1"/>
  <c r="E75" i="3"/>
  <c r="E109"/>
  <c r="E173"/>
  <c r="E181"/>
  <c r="E168"/>
  <c r="E131"/>
  <c r="E143"/>
  <c r="E152"/>
  <c r="E23"/>
  <c r="E81"/>
  <c r="E91"/>
  <c r="E49"/>
  <c r="E154"/>
  <c r="E112"/>
  <c r="E155"/>
  <c r="E57"/>
  <c r="E120"/>
  <c r="E199"/>
  <c r="E111"/>
  <c r="E125"/>
  <c r="E10"/>
  <c r="E37"/>
  <c r="E193"/>
  <c r="E77"/>
  <c r="E198"/>
  <c r="E104"/>
  <c r="E115"/>
  <c r="E14"/>
  <c r="R18" i="9" s="1"/>
  <c r="E64" i="3"/>
  <c r="E113"/>
  <c r="E40"/>
  <c r="E151"/>
  <c r="E101"/>
  <c r="E51"/>
  <c r="E47"/>
  <c r="E130"/>
  <c r="E48"/>
  <c r="E68"/>
  <c r="E13"/>
  <c r="E36"/>
  <c r="E26"/>
  <c r="E148"/>
  <c r="E161"/>
  <c r="E24"/>
  <c r="E145"/>
  <c r="E124"/>
  <c r="E170"/>
  <c r="E42"/>
  <c r="E30"/>
  <c r="R26" i="9" s="1"/>
  <c r="E191" i="3"/>
  <c r="E62"/>
  <c r="E139"/>
  <c r="E201"/>
  <c r="E183"/>
  <c r="E83"/>
  <c r="E118"/>
  <c r="E136"/>
  <c r="E60"/>
  <c r="E61"/>
  <c r="E135"/>
  <c r="E177"/>
  <c r="E128"/>
  <c r="E65"/>
  <c r="E159"/>
  <c r="E178"/>
  <c r="E176"/>
  <c r="E202"/>
  <c r="E107"/>
  <c r="E166"/>
  <c r="E56"/>
  <c r="E96"/>
  <c r="E200"/>
  <c r="E59"/>
  <c r="E86"/>
  <c r="E129"/>
  <c r="E197"/>
  <c r="E5"/>
  <c r="R11" i="9" s="1"/>
  <c r="C15" i="8"/>
  <c r="Q15" s="1"/>
  <c r="D15"/>
  <c r="S17" i="9" s="1"/>
  <c r="F15" i="8"/>
  <c r="G15"/>
  <c r="H15"/>
  <c r="C147"/>
  <c r="Q147" s="1"/>
  <c r="D147"/>
  <c r="P147" s="1"/>
  <c r="F147"/>
  <c r="G147"/>
  <c r="C28"/>
  <c r="Q28" s="1"/>
  <c r="D28"/>
  <c r="F28"/>
  <c r="G28"/>
  <c r="I28"/>
  <c r="C12"/>
  <c r="Q12" s="1"/>
  <c r="D12"/>
  <c r="S29" i="9" s="1"/>
  <c r="G12" i="8"/>
  <c r="C10"/>
  <c r="Q10" s="1"/>
  <c r="D10"/>
  <c r="F10"/>
  <c r="G10"/>
  <c r="C79"/>
  <c r="Q79" s="1"/>
  <c r="D79"/>
  <c r="P79" s="1"/>
  <c r="F79"/>
  <c r="G79"/>
  <c r="I79"/>
  <c r="C185"/>
  <c r="Q185" s="1"/>
  <c r="D185"/>
  <c r="P185" s="1"/>
  <c r="F185"/>
  <c r="G185"/>
  <c r="C122"/>
  <c r="Q122" s="1"/>
  <c r="D122"/>
  <c r="P122" s="1"/>
  <c r="F122"/>
  <c r="G122"/>
  <c r="C13"/>
  <c r="Q13" s="1"/>
  <c r="D13"/>
  <c r="S25" i="9" s="1"/>
  <c r="F13" i="8"/>
  <c r="G13"/>
  <c r="I13"/>
  <c r="C44"/>
  <c r="Q44" s="1"/>
  <c r="D44"/>
  <c r="F44"/>
  <c r="G44"/>
  <c r="C136"/>
  <c r="Q136" s="1"/>
  <c r="D136"/>
  <c r="P136" s="1"/>
  <c r="F136"/>
  <c r="G136"/>
  <c r="C59"/>
  <c r="Q59" s="1"/>
  <c r="D59"/>
  <c r="P59" s="1"/>
  <c r="F59"/>
  <c r="G59"/>
  <c r="H59"/>
  <c r="C149"/>
  <c r="Q149" s="1"/>
  <c r="D149"/>
  <c r="P149" s="1"/>
  <c r="F149"/>
  <c r="G149"/>
  <c r="C178"/>
  <c r="Q178" s="1"/>
  <c r="D178"/>
  <c r="P178" s="1"/>
  <c r="F178"/>
  <c r="G178"/>
  <c r="C139"/>
  <c r="Q139" s="1"/>
  <c r="D139"/>
  <c r="P139" s="1"/>
  <c r="F139"/>
  <c r="G139"/>
  <c r="I139"/>
  <c r="C24"/>
  <c r="Q24" s="1"/>
  <c r="D24"/>
  <c r="F24"/>
  <c r="G24"/>
  <c r="I24"/>
  <c r="C133"/>
  <c r="Q133" s="1"/>
  <c r="D133"/>
  <c r="P133" s="1"/>
  <c r="F133"/>
  <c r="G133"/>
  <c r="C7"/>
  <c r="Q7" s="1"/>
  <c r="D7"/>
  <c r="S12" i="9" s="1"/>
  <c r="F7" i="8"/>
  <c r="G7"/>
  <c r="C99"/>
  <c r="Q99" s="1"/>
  <c r="D99"/>
  <c r="P99" s="1"/>
  <c r="F99"/>
  <c r="G99"/>
  <c r="I99"/>
  <c r="C148"/>
  <c r="Q148" s="1"/>
  <c r="D148"/>
  <c r="P148" s="1"/>
  <c r="F148"/>
  <c r="G148"/>
  <c r="I148"/>
  <c r="C97"/>
  <c r="Q97" s="1"/>
  <c r="D97"/>
  <c r="P97" s="1"/>
  <c r="F97"/>
  <c r="G97"/>
  <c r="C17"/>
  <c r="Q17" s="1"/>
  <c r="D17"/>
  <c r="F17"/>
  <c r="G17"/>
  <c r="C80"/>
  <c r="Q80" s="1"/>
  <c r="D80"/>
  <c r="P80" s="1"/>
  <c r="F80"/>
  <c r="G80"/>
  <c r="C33"/>
  <c r="Q33" s="1"/>
  <c r="D33"/>
  <c r="F33"/>
  <c r="G33"/>
  <c r="C46"/>
  <c r="Q46" s="1"/>
  <c r="D46"/>
  <c r="F46"/>
  <c r="G46"/>
  <c r="C141"/>
  <c r="Q141" s="1"/>
  <c r="D141"/>
  <c r="P141" s="1"/>
  <c r="F141"/>
  <c r="G141"/>
  <c r="C143"/>
  <c r="Q143" s="1"/>
  <c r="D143"/>
  <c r="P143" s="1"/>
  <c r="F143"/>
  <c r="G143"/>
  <c r="H143"/>
  <c r="C184"/>
  <c r="Q184" s="1"/>
  <c r="D184"/>
  <c r="P184" s="1"/>
  <c r="F184"/>
  <c r="G184"/>
  <c r="C166"/>
  <c r="Q166" s="1"/>
  <c r="D166"/>
  <c r="P166" s="1"/>
  <c r="F166"/>
  <c r="G166"/>
  <c r="I166"/>
  <c r="C38"/>
  <c r="Q38" s="1"/>
  <c r="D38"/>
  <c r="P38" s="1"/>
  <c r="F38"/>
  <c r="G38"/>
  <c r="H38"/>
  <c r="I38"/>
  <c r="C21"/>
  <c r="Q21" s="1"/>
  <c r="D21"/>
  <c r="F21"/>
  <c r="G21"/>
  <c r="I21"/>
  <c r="C199"/>
  <c r="Q199" s="1"/>
  <c r="D199"/>
  <c r="P199" s="1"/>
  <c r="F199"/>
  <c r="G199"/>
  <c r="I199"/>
  <c r="C198"/>
  <c r="Q198" s="1"/>
  <c r="D198"/>
  <c r="P198" s="1"/>
  <c r="F198"/>
  <c r="G198"/>
  <c r="I198"/>
  <c r="C85"/>
  <c r="Q85" s="1"/>
  <c r="D85"/>
  <c r="P85" s="1"/>
  <c r="F85"/>
  <c r="G85"/>
  <c r="C151"/>
  <c r="Q151" s="1"/>
  <c r="D151"/>
  <c r="P151" s="1"/>
  <c r="F151"/>
  <c r="G151"/>
  <c r="C116"/>
  <c r="Q116" s="1"/>
  <c r="D116"/>
  <c r="P116" s="1"/>
  <c r="F116"/>
  <c r="G116"/>
  <c r="H116"/>
  <c r="I116"/>
  <c r="C26"/>
  <c r="Q26" s="1"/>
  <c r="D26"/>
  <c r="F26"/>
  <c r="G26"/>
  <c r="C167"/>
  <c r="Q167" s="1"/>
  <c r="D167"/>
  <c r="P167" s="1"/>
  <c r="F167"/>
  <c r="G167"/>
  <c r="C8"/>
  <c r="Q8" s="1"/>
  <c r="D8"/>
  <c r="S22" i="9" s="1"/>
  <c r="F8" i="8"/>
  <c r="G8"/>
  <c r="I8"/>
  <c r="C23"/>
  <c r="Q23" s="1"/>
  <c r="D23"/>
  <c r="F23"/>
  <c r="G23"/>
  <c r="C181"/>
  <c r="Q181" s="1"/>
  <c r="D181"/>
  <c r="P181" s="1"/>
  <c r="F181"/>
  <c r="G181"/>
  <c r="C78"/>
  <c r="Q78" s="1"/>
  <c r="D78"/>
  <c r="P78" s="1"/>
  <c r="F78"/>
  <c r="G78"/>
  <c r="C144"/>
  <c r="Q144" s="1"/>
  <c r="D144"/>
  <c r="P144" s="1"/>
  <c r="F144"/>
  <c r="G144"/>
  <c r="I144"/>
  <c r="C57"/>
  <c r="Q57" s="1"/>
  <c r="D57"/>
  <c r="P57" s="1"/>
  <c r="F57"/>
  <c r="G57"/>
  <c r="C115"/>
  <c r="Q115" s="1"/>
  <c r="D115"/>
  <c r="P115" s="1"/>
  <c r="F115"/>
  <c r="G115"/>
  <c r="C191"/>
  <c r="Q191" s="1"/>
  <c r="D191"/>
  <c r="P191" s="1"/>
  <c r="F191"/>
  <c r="G191"/>
  <c r="I191"/>
  <c r="C49"/>
  <c r="Q49" s="1"/>
  <c r="D49"/>
  <c r="P49" s="1"/>
  <c r="F49"/>
  <c r="G49"/>
  <c r="I49"/>
  <c r="C29"/>
  <c r="Q29" s="1"/>
  <c r="D29"/>
  <c r="F29"/>
  <c r="G29"/>
  <c r="C157"/>
  <c r="Q157" s="1"/>
  <c r="D157"/>
  <c r="P157" s="1"/>
  <c r="F157"/>
  <c r="G157"/>
  <c r="C104"/>
  <c r="Q104" s="1"/>
  <c r="D104"/>
  <c r="P104" s="1"/>
  <c r="F104"/>
  <c r="G104"/>
  <c r="C31"/>
  <c r="Q31" s="1"/>
  <c r="D31"/>
  <c r="F31"/>
  <c r="G31"/>
  <c r="C74"/>
  <c r="Q74" s="1"/>
  <c r="D74"/>
  <c r="P74" s="1"/>
  <c r="F74"/>
  <c r="G74"/>
  <c r="I74"/>
  <c r="C95"/>
  <c r="Q95" s="1"/>
  <c r="D95"/>
  <c r="P95" s="1"/>
  <c r="F95"/>
  <c r="G95"/>
  <c r="I95"/>
  <c r="C187"/>
  <c r="Q187" s="1"/>
  <c r="D187"/>
  <c r="P187" s="1"/>
  <c r="F187"/>
  <c r="G187"/>
  <c r="I187"/>
  <c r="C94"/>
  <c r="Q94" s="1"/>
  <c r="D94"/>
  <c r="P94" s="1"/>
  <c r="F94"/>
  <c r="G94"/>
  <c r="C189"/>
  <c r="Q189" s="1"/>
  <c r="D189"/>
  <c r="P189" s="1"/>
  <c r="F189"/>
  <c r="G189"/>
  <c r="C128"/>
  <c r="Q128" s="1"/>
  <c r="D128"/>
  <c r="P128" s="1"/>
  <c r="F128"/>
  <c r="G128"/>
  <c r="I128"/>
  <c r="C62"/>
  <c r="Q62" s="1"/>
  <c r="D62"/>
  <c r="P62" s="1"/>
  <c r="F62"/>
  <c r="G62"/>
  <c r="C188"/>
  <c r="Q188" s="1"/>
  <c r="D188"/>
  <c r="P188" s="1"/>
  <c r="F188"/>
  <c r="G188"/>
  <c r="C67"/>
  <c r="Q67" s="1"/>
  <c r="D67"/>
  <c r="P67" s="1"/>
  <c r="F67"/>
  <c r="G67"/>
  <c r="I67"/>
  <c r="C84"/>
  <c r="Q84" s="1"/>
  <c r="D84"/>
  <c r="P84" s="1"/>
  <c r="F84"/>
  <c r="G84"/>
  <c r="C186"/>
  <c r="Q186" s="1"/>
  <c r="D186"/>
  <c r="P186" s="1"/>
  <c r="F186"/>
  <c r="G186"/>
  <c r="I186"/>
  <c r="C88"/>
  <c r="Q88" s="1"/>
  <c r="D88"/>
  <c r="P88" s="1"/>
  <c r="F88"/>
  <c r="G88"/>
  <c r="C177"/>
  <c r="Q177" s="1"/>
  <c r="D177"/>
  <c r="P177" s="1"/>
  <c r="F177"/>
  <c r="G177"/>
  <c r="C55"/>
  <c r="Q55" s="1"/>
  <c r="D55"/>
  <c r="F55"/>
  <c r="G55"/>
  <c r="I55"/>
  <c r="C156"/>
  <c r="Q156" s="1"/>
  <c r="D156"/>
  <c r="P156" s="1"/>
  <c r="F156"/>
  <c r="G156"/>
  <c r="I156"/>
  <c r="C113"/>
  <c r="Q113" s="1"/>
  <c r="D113"/>
  <c r="P113" s="1"/>
  <c r="F113"/>
  <c r="G113"/>
  <c r="I113"/>
  <c r="C25"/>
  <c r="Q25" s="1"/>
  <c r="D25"/>
  <c r="F25"/>
  <c r="G25"/>
  <c r="H25"/>
  <c r="C135"/>
  <c r="Q135" s="1"/>
  <c r="D135"/>
  <c r="P135" s="1"/>
  <c r="F135"/>
  <c r="G135"/>
  <c r="C66"/>
  <c r="Q66" s="1"/>
  <c r="D66"/>
  <c r="P66" s="1"/>
  <c r="F66"/>
  <c r="G66"/>
  <c r="I66"/>
  <c r="C175"/>
  <c r="Q175" s="1"/>
  <c r="D175"/>
  <c r="P175" s="1"/>
  <c r="F175"/>
  <c r="G175"/>
  <c r="C124"/>
  <c r="Q124" s="1"/>
  <c r="D124"/>
  <c r="P124" s="1"/>
  <c r="F124"/>
  <c r="G124"/>
  <c r="I124"/>
  <c r="C129"/>
  <c r="Q129" s="1"/>
  <c r="D129"/>
  <c r="P129" s="1"/>
  <c r="F129"/>
  <c r="G129"/>
  <c r="H129"/>
  <c r="I129"/>
  <c r="C114"/>
  <c r="Q114" s="1"/>
  <c r="D114"/>
  <c r="P114" s="1"/>
  <c r="F114"/>
  <c r="G114"/>
  <c r="C172"/>
  <c r="Q172" s="1"/>
  <c r="D172"/>
  <c r="P172" s="1"/>
  <c r="F172"/>
  <c r="G172"/>
  <c r="I172"/>
  <c r="C32"/>
  <c r="Q32" s="1"/>
  <c r="D32"/>
  <c r="F32"/>
  <c r="G32"/>
  <c r="C70"/>
  <c r="Q70" s="1"/>
  <c r="D70"/>
  <c r="P70" s="1"/>
  <c r="F70"/>
  <c r="G70"/>
  <c r="C150"/>
  <c r="Q150" s="1"/>
  <c r="D150"/>
  <c r="P150" s="1"/>
  <c r="F150"/>
  <c r="G150"/>
  <c r="C125"/>
  <c r="Q125" s="1"/>
  <c r="D125"/>
  <c r="P125" s="1"/>
  <c r="F125"/>
  <c r="G125"/>
  <c r="I125"/>
  <c r="C126"/>
  <c r="Q126" s="1"/>
  <c r="D126"/>
  <c r="P126" s="1"/>
  <c r="F126"/>
  <c r="G126"/>
  <c r="C61"/>
  <c r="Q61" s="1"/>
  <c r="D61"/>
  <c r="P61" s="1"/>
  <c r="F61"/>
  <c r="G61"/>
  <c r="I61"/>
  <c r="C27"/>
  <c r="Q27" s="1"/>
  <c r="D27"/>
  <c r="F27"/>
  <c r="G27"/>
  <c r="I27"/>
  <c r="C77"/>
  <c r="Q77" s="1"/>
  <c r="D77"/>
  <c r="P77" s="1"/>
  <c r="F77"/>
  <c r="G77"/>
  <c r="H77"/>
  <c r="C103"/>
  <c r="Q103" s="1"/>
  <c r="D103"/>
  <c r="P103" s="1"/>
  <c r="F103"/>
  <c r="G103"/>
  <c r="C202"/>
  <c r="Q202" s="1"/>
  <c r="D202"/>
  <c r="P202" s="1"/>
  <c r="F202"/>
  <c r="G202"/>
  <c r="C197"/>
  <c r="Q197" s="1"/>
  <c r="D197"/>
  <c r="P197" s="1"/>
  <c r="F197"/>
  <c r="G197"/>
  <c r="I197"/>
  <c r="C71"/>
  <c r="Q71" s="1"/>
  <c r="D71"/>
  <c r="P71" s="1"/>
  <c r="F71"/>
  <c r="G71"/>
  <c r="C82"/>
  <c r="Q82" s="1"/>
  <c r="D82"/>
  <c r="P82" s="1"/>
  <c r="F82"/>
  <c r="G82"/>
  <c r="C201"/>
  <c r="Q201" s="1"/>
  <c r="D201"/>
  <c r="P201" s="1"/>
  <c r="F201"/>
  <c r="G201"/>
  <c r="C40"/>
  <c r="Q40" s="1"/>
  <c r="D40"/>
  <c r="P40" s="1"/>
  <c r="F40"/>
  <c r="G40"/>
  <c r="I40"/>
  <c r="C34"/>
  <c r="Q34" s="1"/>
  <c r="D34"/>
  <c r="F34"/>
  <c r="G34"/>
  <c r="I34"/>
  <c r="C132"/>
  <c r="Q132" s="1"/>
  <c r="D132"/>
  <c r="P132" s="1"/>
  <c r="F132"/>
  <c r="G132"/>
  <c r="C92"/>
  <c r="Q92" s="1"/>
  <c r="D92"/>
  <c r="P92" s="1"/>
  <c r="F92"/>
  <c r="G92"/>
  <c r="H92"/>
  <c r="I92"/>
  <c r="C170"/>
  <c r="Q170" s="1"/>
  <c r="D170"/>
  <c r="P170" s="1"/>
  <c r="F170"/>
  <c r="G170"/>
  <c r="C112"/>
  <c r="Q112" s="1"/>
  <c r="D112"/>
  <c r="P112" s="1"/>
  <c r="F112"/>
  <c r="G112"/>
  <c r="C48"/>
  <c r="Q48" s="1"/>
  <c r="D48"/>
  <c r="P48" s="1"/>
  <c r="F48"/>
  <c r="G48"/>
  <c r="C36"/>
  <c r="Q36" s="1"/>
  <c r="D36"/>
  <c r="F36"/>
  <c r="G36"/>
  <c r="H36"/>
  <c r="I36"/>
  <c r="C153"/>
  <c r="Q153" s="1"/>
  <c r="D153"/>
  <c r="P153" s="1"/>
  <c r="F153"/>
  <c r="G153"/>
  <c r="H153"/>
  <c r="G18"/>
  <c r="F18"/>
  <c r="D18"/>
  <c r="S27" i="9" s="1"/>
  <c r="C18" i="8"/>
  <c r="Q18" s="1"/>
  <c r="D41" i="3"/>
  <c r="P41" s="1"/>
  <c r="D20"/>
  <c r="S21" i="9" s="1"/>
  <c r="D79" i="3"/>
  <c r="D15"/>
  <c r="D71"/>
  <c r="P71" s="1"/>
  <c r="D99"/>
  <c r="P99" s="1"/>
  <c r="D185"/>
  <c r="P185" s="1"/>
  <c r="D172"/>
  <c r="P172" s="1"/>
  <c r="D157"/>
  <c r="D45"/>
  <c r="P45" s="1"/>
  <c r="D187"/>
  <c r="P187" s="1"/>
  <c r="D158"/>
  <c r="P158" s="1"/>
  <c r="D25"/>
  <c r="S14" i="9" s="1"/>
  <c r="D94" i="3"/>
  <c r="P94" s="1"/>
  <c r="D171"/>
  <c r="P171" s="1"/>
  <c r="D93"/>
  <c r="P93" s="1"/>
  <c r="D76"/>
  <c r="P76" s="1"/>
  <c r="D132"/>
  <c r="P132" s="1"/>
  <c r="D138"/>
  <c r="P138" s="1"/>
  <c r="D190"/>
  <c r="P190" s="1"/>
  <c r="D89"/>
  <c r="P89" s="1"/>
  <c r="D82"/>
  <c r="P82" s="1"/>
  <c r="D17"/>
  <c r="S7" i="9" s="1"/>
  <c r="D54" i="3"/>
  <c r="P54" s="1"/>
  <c r="D38"/>
  <c r="D108"/>
  <c r="P108" s="1"/>
  <c r="D196"/>
  <c r="P196" s="1"/>
  <c r="D180"/>
  <c r="P180" s="1"/>
  <c r="D74"/>
  <c r="P74" s="1"/>
  <c r="D189"/>
  <c r="D84"/>
  <c r="P84" s="1"/>
  <c r="D67"/>
  <c r="P67" s="1"/>
  <c r="D8"/>
  <c r="D98"/>
  <c r="P98" s="1"/>
  <c r="D106"/>
  <c r="P106" s="1"/>
  <c r="D167"/>
  <c r="P167" s="1"/>
  <c r="D153"/>
  <c r="P153" s="1"/>
  <c r="D174"/>
  <c r="P174" s="1"/>
  <c r="D97"/>
  <c r="P97" s="1"/>
  <c r="D119"/>
  <c r="P119" s="1"/>
  <c r="D95"/>
  <c r="P95" s="1"/>
  <c r="D80"/>
  <c r="P80" s="1"/>
  <c r="D66"/>
  <c r="P66" s="1"/>
  <c r="D92"/>
  <c r="D163"/>
  <c r="P163" s="1"/>
  <c r="D33"/>
  <c r="D114"/>
  <c r="P114" s="1"/>
  <c r="D127"/>
  <c r="P127" s="1"/>
  <c r="D44"/>
  <c r="D16"/>
  <c r="S10" i="9" s="1"/>
  <c r="D39" i="3"/>
  <c r="P39" s="1"/>
  <c r="D11"/>
  <c r="D142"/>
  <c r="P142" s="1"/>
  <c r="D78"/>
  <c r="P78" s="1"/>
  <c r="D133"/>
  <c r="P133" s="1"/>
  <c r="D179"/>
  <c r="P179" s="1"/>
  <c r="D6"/>
  <c r="D63"/>
  <c r="D140"/>
  <c r="P140" s="1"/>
  <c r="D70"/>
  <c r="P70" s="1"/>
  <c r="D22"/>
  <c r="S15" i="9" s="1"/>
  <c r="D147" i="3"/>
  <c r="P147" s="1"/>
  <c r="D162"/>
  <c r="P162" s="1"/>
  <c r="D165"/>
  <c r="P165" s="1"/>
  <c r="D32"/>
  <c r="P32" s="1"/>
  <c r="D175"/>
  <c r="P175" s="1"/>
  <c r="D141"/>
  <c r="P141" s="1"/>
  <c r="D73"/>
  <c r="D110"/>
  <c r="P110" s="1"/>
  <c r="D169"/>
  <c r="P169" s="1"/>
  <c r="D105"/>
  <c r="P105" s="1"/>
  <c r="D28"/>
  <c r="S31" i="9" s="1"/>
  <c r="D72" i="3"/>
  <c r="P72" s="1"/>
  <c r="D18"/>
  <c r="S20" i="9" s="1"/>
  <c r="D12" i="3"/>
  <c r="S16" i="9" s="1"/>
  <c r="D21" i="3"/>
  <c r="D34"/>
  <c r="D194"/>
  <c r="P194" s="1"/>
  <c r="D149"/>
  <c r="P149" s="1"/>
  <c r="D27"/>
  <c r="D195"/>
  <c r="P195" s="1"/>
  <c r="D88"/>
  <c r="P88" s="1"/>
  <c r="D69"/>
  <c r="P69" s="1"/>
  <c r="D29"/>
  <c r="D121"/>
  <c r="D103"/>
  <c r="D90"/>
  <c r="P90" s="1"/>
  <c r="D203"/>
  <c r="P203" s="1"/>
  <c r="D58"/>
  <c r="P58" s="1"/>
  <c r="D184"/>
  <c r="P184" s="1"/>
  <c r="D146"/>
  <c r="P146" s="1"/>
  <c r="D116"/>
  <c r="P116" s="1"/>
  <c r="D87"/>
  <c r="P87" s="1"/>
  <c r="D50"/>
  <c r="D156"/>
  <c r="P156" s="1"/>
  <c r="D19"/>
  <c r="S28" i="9" s="1"/>
  <c r="D100" i="3"/>
  <c r="D182"/>
  <c r="P182" s="1"/>
  <c r="D4"/>
  <c r="S8" i="9" s="1"/>
  <c r="D188" i="3"/>
  <c r="P188" s="1"/>
  <c r="D7"/>
  <c r="S30" i="9" s="1"/>
  <c r="D53" i="3"/>
  <c r="P53" s="1"/>
  <c r="D122"/>
  <c r="P122" s="1"/>
  <c r="D144"/>
  <c r="P144" s="1"/>
  <c r="D117"/>
  <c r="P117" s="1"/>
  <c r="D137"/>
  <c r="P137" s="1"/>
  <c r="D150"/>
  <c r="P150" s="1"/>
  <c r="D46"/>
  <c r="P46" s="1"/>
  <c r="D43"/>
  <c r="P43" s="1"/>
  <c r="D35"/>
  <c r="D164"/>
  <c r="P164" s="1"/>
  <c r="D55"/>
  <c r="P55" s="1"/>
  <c r="D123"/>
  <c r="P123" s="1"/>
  <c r="D152"/>
  <c r="P152" s="1"/>
  <c r="D192"/>
  <c r="P192" s="1"/>
  <c r="D52"/>
  <c r="D134"/>
  <c r="P134" s="1"/>
  <c r="D31"/>
  <c r="D160"/>
  <c r="P160" s="1"/>
  <c r="D186"/>
  <c r="P186" s="1"/>
  <c r="D181"/>
  <c r="P181" s="1"/>
  <c r="D168"/>
  <c r="P168" s="1"/>
  <c r="D57"/>
  <c r="D23"/>
  <c r="D85"/>
  <c r="P85" s="1"/>
  <c r="D109"/>
  <c r="P109" s="1"/>
  <c r="D91"/>
  <c r="P91" s="1"/>
  <c r="D131"/>
  <c r="P131" s="1"/>
  <c r="D9"/>
  <c r="S19" i="9" s="1"/>
  <c r="D81" i="3"/>
  <c r="D49"/>
  <c r="D154"/>
  <c r="P154" s="1"/>
  <c r="D75"/>
  <c r="P75" s="1"/>
  <c r="D37"/>
  <c r="D173"/>
  <c r="P173" s="1"/>
  <c r="D10"/>
  <c r="D155"/>
  <c r="P155" s="1"/>
  <c r="D115"/>
  <c r="P115" s="1"/>
  <c r="D143"/>
  <c r="P143" s="1"/>
  <c r="D125"/>
  <c r="P125" s="1"/>
  <c r="D112"/>
  <c r="P112" s="1"/>
  <c r="D126"/>
  <c r="P126" s="1"/>
  <c r="D24"/>
  <c r="D199"/>
  <c r="P199" s="1"/>
  <c r="D36"/>
  <c r="D130"/>
  <c r="P130" s="1"/>
  <c r="D77"/>
  <c r="P77" s="1"/>
  <c r="D120"/>
  <c r="D193"/>
  <c r="P193" s="1"/>
  <c r="D111"/>
  <c r="P111" s="1"/>
  <c r="D198"/>
  <c r="P198" s="1"/>
  <c r="D104"/>
  <c r="D14"/>
  <c r="S18" i="9" s="1"/>
  <c r="D47" i="3"/>
  <c r="D26"/>
  <c r="D51"/>
  <c r="D148"/>
  <c r="P148" s="1"/>
  <c r="D48"/>
  <c r="D113"/>
  <c r="D64"/>
  <c r="D40"/>
  <c r="P40" s="1"/>
  <c r="D170"/>
  <c r="P170" s="1"/>
  <c r="D13"/>
  <c r="D101"/>
  <c r="P101" s="1"/>
  <c r="D151"/>
  <c r="D30"/>
  <c r="S26" i="9" s="1"/>
  <c r="D61" i="3"/>
  <c r="P61" s="1"/>
  <c r="D191"/>
  <c r="P191" s="1"/>
  <c r="D145"/>
  <c r="P145" s="1"/>
  <c r="D139"/>
  <c r="P139" s="1"/>
  <c r="D60"/>
  <c r="P60" s="1"/>
  <c r="D118"/>
  <c r="P118" s="1"/>
  <c r="D124"/>
  <c r="P124" s="1"/>
  <c r="D68"/>
  <c r="P68" s="1"/>
  <c r="D136"/>
  <c r="P136" s="1"/>
  <c r="D201"/>
  <c r="P201" s="1"/>
  <c r="D62"/>
  <c r="P62" s="1"/>
  <c r="D161"/>
  <c r="P161" s="1"/>
  <c r="D183"/>
  <c r="P183" s="1"/>
  <c r="D83"/>
  <c r="P83" s="1"/>
  <c r="D42"/>
  <c r="D135"/>
  <c r="P135" s="1"/>
  <c r="D159"/>
  <c r="P159" s="1"/>
  <c r="D177"/>
  <c r="P177" s="1"/>
  <c r="D178"/>
  <c r="D59"/>
  <c r="P59" s="1"/>
  <c r="D107"/>
  <c r="P107" s="1"/>
  <c r="D65"/>
  <c r="P65" s="1"/>
  <c r="D96"/>
  <c r="P96" s="1"/>
  <c r="D176"/>
  <c r="P176" s="1"/>
  <c r="D56"/>
  <c r="P56" s="1"/>
  <c r="D202"/>
  <c r="P202" s="1"/>
  <c r="D128"/>
  <c r="P128" s="1"/>
  <c r="D86"/>
  <c r="P86" s="1"/>
  <c r="D166"/>
  <c r="P166" s="1"/>
  <c r="D200"/>
  <c r="P200" s="1"/>
  <c r="D129"/>
  <c r="P129" s="1"/>
  <c r="D197"/>
  <c r="P197" s="1"/>
  <c r="D5"/>
  <c r="S11" i="9" s="1"/>
  <c r="C5" i="3"/>
  <c r="Q5" s="1"/>
  <c r="F5"/>
  <c r="G5"/>
  <c r="C41"/>
  <c r="Q41" s="1"/>
  <c r="F41"/>
  <c r="G41"/>
  <c r="C93"/>
  <c r="Q93" s="1"/>
  <c r="F93"/>
  <c r="G93"/>
  <c r="C71"/>
  <c r="Q71" s="1"/>
  <c r="F71"/>
  <c r="G71"/>
  <c r="C157"/>
  <c r="Q157" s="1"/>
  <c r="F157"/>
  <c r="G157"/>
  <c r="C185"/>
  <c r="Q185" s="1"/>
  <c r="F185"/>
  <c r="G185"/>
  <c r="C172"/>
  <c r="Q172" s="1"/>
  <c r="F172"/>
  <c r="G172"/>
  <c r="C98"/>
  <c r="Q98" s="1"/>
  <c r="F98"/>
  <c r="G98"/>
  <c r="C25"/>
  <c r="Q25" s="1"/>
  <c r="F25"/>
  <c r="G25"/>
  <c r="C66"/>
  <c r="Q66" s="1"/>
  <c r="F66"/>
  <c r="G66"/>
  <c r="C189"/>
  <c r="Q189" s="1"/>
  <c r="F189"/>
  <c r="G189"/>
  <c r="C153"/>
  <c r="Q153" s="1"/>
  <c r="F153"/>
  <c r="G153"/>
  <c r="C16"/>
  <c r="Q16" s="1"/>
  <c r="F16"/>
  <c r="G16"/>
  <c r="C74"/>
  <c r="Q74" s="1"/>
  <c r="F74"/>
  <c r="G74"/>
  <c r="C11"/>
  <c r="Q11" s="1"/>
  <c r="F11"/>
  <c r="G11"/>
  <c r="C147"/>
  <c r="Q147" s="1"/>
  <c r="F147"/>
  <c r="G147"/>
  <c r="C105"/>
  <c r="Q105" s="1"/>
  <c r="F105"/>
  <c r="G105"/>
  <c r="C119"/>
  <c r="Q119" s="1"/>
  <c r="F119"/>
  <c r="G119"/>
  <c r="C174"/>
  <c r="Q174" s="1"/>
  <c r="F174"/>
  <c r="G174"/>
  <c r="C6"/>
  <c r="Q6" s="1"/>
  <c r="F6"/>
  <c r="G6"/>
  <c r="C39"/>
  <c r="Q39" s="1"/>
  <c r="F39"/>
  <c r="G39"/>
  <c r="C179"/>
  <c r="Q179" s="1"/>
  <c r="F179"/>
  <c r="G179"/>
  <c r="C67"/>
  <c r="Q67" s="1"/>
  <c r="F67"/>
  <c r="G67"/>
  <c r="C194"/>
  <c r="Q194" s="1"/>
  <c r="F194"/>
  <c r="G194"/>
  <c r="C196"/>
  <c r="Q196" s="1"/>
  <c r="F196"/>
  <c r="G196"/>
  <c r="C80"/>
  <c r="Q80" s="1"/>
  <c r="F80"/>
  <c r="G80"/>
  <c r="C175"/>
  <c r="Q175" s="1"/>
  <c r="F175"/>
  <c r="G175"/>
  <c r="C184"/>
  <c r="Q184" s="1"/>
  <c r="F184"/>
  <c r="G184"/>
  <c r="C164"/>
  <c r="Q164" s="1"/>
  <c r="F164"/>
  <c r="G164"/>
  <c r="C188"/>
  <c r="Q188" s="1"/>
  <c r="F188"/>
  <c r="G188"/>
  <c r="C133"/>
  <c r="Q133" s="1"/>
  <c r="F133"/>
  <c r="G133"/>
  <c r="C92"/>
  <c r="Q92" s="1"/>
  <c r="F92"/>
  <c r="G92"/>
  <c r="C169"/>
  <c r="Q169" s="1"/>
  <c r="F169"/>
  <c r="G169"/>
  <c r="C144"/>
  <c r="Q144" s="1"/>
  <c r="F144"/>
  <c r="G144"/>
  <c r="C140"/>
  <c r="Q140" s="1"/>
  <c r="F140"/>
  <c r="G140"/>
  <c r="C116"/>
  <c r="Q116" s="1"/>
  <c r="F116"/>
  <c r="G116"/>
  <c r="C78"/>
  <c r="Q78" s="1"/>
  <c r="F78"/>
  <c r="G78"/>
  <c r="C162"/>
  <c r="Q162" s="1"/>
  <c r="F162"/>
  <c r="G162"/>
  <c r="C134"/>
  <c r="Q134" s="1"/>
  <c r="F134"/>
  <c r="G134"/>
  <c r="C90"/>
  <c r="Q90" s="1"/>
  <c r="F90"/>
  <c r="G90"/>
  <c r="C46"/>
  <c r="Q46" s="1"/>
  <c r="F46"/>
  <c r="G46"/>
  <c r="C85"/>
  <c r="Q85" s="1"/>
  <c r="F85"/>
  <c r="G85"/>
  <c r="C115"/>
  <c r="Q115" s="1"/>
  <c r="F115"/>
  <c r="G115"/>
  <c r="C186"/>
  <c r="Q186" s="1"/>
  <c r="F186"/>
  <c r="G186"/>
  <c r="C168"/>
  <c r="Q168" s="1"/>
  <c r="F168"/>
  <c r="G168"/>
  <c r="C95"/>
  <c r="Q95" s="1"/>
  <c r="F95"/>
  <c r="G95"/>
  <c r="C77"/>
  <c r="Q77" s="1"/>
  <c r="F77"/>
  <c r="G77"/>
  <c r="C127"/>
  <c r="Q127" s="1"/>
  <c r="F127"/>
  <c r="G127"/>
  <c r="C12"/>
  <c r="Q12" s="1"/>
  <c r="F12"/>
  <c r="G12"/>
  <c r="C36"/>
  <c r="Q36" s="1"/>
  <c r="F36"/>
  <c r="G36"/>
  <c r="C109"/>
  <c r="Q109" s="1"/>
  <c r="F109"/>
  <c r="G109"/>
  <c r="C34"/>
  <c r="Q34" s="1"/>
  <c r="F34"/>
  <c r="G34"/>
  <c r="C131"/>
  <c r="Q131" s="1"/>
  <c r="F131"/>
  <c r="G131"/>
  <c r="C30"/>
  <c r="Q30" s="1"/>
  <c r="F30"/>
  <c r="G30"/>
  <c r="C146"/>
  <c r="Q146" s="1"/>
  <c r="F146"/>
  <c r="G146"/>
  <c r="C156"/>
  <c r="Q156" s="1"/>
  <c r="F156"/>
  <c r="G156"/>
  <c r="C50"/>
  <c r="Q50" s="1"/>
  <c r="F50"/>
  <c r="G50"/>
  <c r="C123"/>
  <c r="Q123" s="1"/>
  <c r="F123"/>
  <c r="G123"/>
  <c r="C181"/>
  <c r="Q181" s="1"/>
  <c r="F181"/>
  <c r="G181"/>
  <c r="C125"/>
  <c r="Q125" s="1"/>
  <c r="F125"/>
  <c r="G125"/>
  <c r="C191"/>
  <c r="Q191" s="1"/>
  <c r="F191"/>
  <c r="G191"/>
  <c r="C143"/>
  <c r="Q143" s="1"/>
  <c r="F143"/>
  <c r="G143"/>
  <c r="C154"/>
  <c r="Q154" s="1"/>
  <c r="F154"/>
  <c r="G154"/>
  <c r="C101"/>
  <c r="Q101" s="1"/>
  <c r="F101"/>
  <c r="G101"/>
  <c r="C112"/>
  <c r="Q112" s="1"/>
  <c r="F112"/>
  <c r="G112"/>
  <c r="C148"/>
  <c r="Q148" s="1"/>
  <c r="F148"/>
  <c r="G148"/>
  <c r="C139"/>
  <c r="Q139" s="1"/>
  <c r="F139"/>
  <c r="G139"/>
  <c r="C107"/>
  <c r="Q107" s="1"/>
  <c r="F107"/>
  <c r="G107"/>
  <c r="C170"/>
  <c r="Q170" s="1"/>
  <c r="F170"/>
  <c r="G170"/>
  <c r="C152"/>
  <c r="Q152" s="1"/>
  <c r="F152"/>
  <c r="G152"/>
  <c r="C52"/>
  <c r="Q52" s="1"/>
  <c r="F52"/>
  <c r="G52"/>
  <c r="C173"/>
  <c r="Q173" s="1"/>
  <c r="F173"/>
  <c r="G173"/>
  <c r="C57"/>
  <c r="Q57" s="1"/>
  <c r="F57"/>
  <c r="G57"/>
  <c r="C199"/>
  <c r="Q199" s="1"/>
  <c r="F199"/>
  <c r="G199"/>
  <c r="C193"/>
  <c r="Q193" s="1"/>
  <c r="F193"/>
  <c r="G193"/>
  <c r="C40"/>
  <c r="Q40" s="1"/>
  <c r="F40"/>
  <c r="G40"/>
  <c r="C129"/>
  <c r="Q129" s="1"/>
  <c r="F129"/>
  <c r="G129"/>
  <c r="C62"/>
  <c r="Q62" s="1"/>
  <c r="F62"/>
  <c r="G62"/>
  <c r="C60"/>
  <c r="Q60" s="1"/>
  <c r="F60"/>
  <c r="G60"/>
  <c r="C86"/>
  <c r="Q86" s="1"/>
  <c r="F86"/>
  <c r="G86"/>
  <c r="C151"/>
  <c r="Q151" s="1"/>
  <c r="F151"/>
  <c r="G151"/>
  <c r="C83"/>
  <c r="Q83" s="1"/>
  <c r="F83"/>
  <c r="G83"/>
  <c r="C118"/>
  <c r="Q118" s="1"/>
  <c r="F118"/>
  <c r="G118"/>
  <c r="C177"/>
  <c r="Q177" s="1"/>
  <c r="F177"/>
  <c r="G177"/>
  <c r="C176"/>
  <c r="Q176" s="1"/>
  <c r="F176"/>
  <c r="G176"/>
  <c r="C135"/>
  <c r="Q135" s="1"/>
  <c r="F135"/>
  <c r="G135"/>
  <c r="C183"/>
  <c r="Q183" s="1"/>
  <c r="F183"/>
  <c r="G183"/>
  <c r="C197"/>
  <c r="Q197" s="1"/>
  <c r="F197"/>
  <c r="G197"/>
  <c r="C10"/>
  <c r="Q10" s="1"/>
  <c r="F10"/>
  <c r="G10"/>
  <c r="C159"/>
  <c r="Q159" s="1"/>
  <c r="F159"/>
  <c r="G159"/>
  <c r="C68"/>
  <c r="Q68" s="1"/>
  <c r="F68"/>
  <c r="G68"/>
  <c r="C117"/>
  <c r="Q117" s="1"/>
  <c r="F117"/>
  <c r="G117"/>
  <c r="C200"/>
  <c r="Q200" s="1"/>
  <c r="F200"/>
  <c r="G200"/>
  <c r="C202"/>
  <c r="Q202" s="1"/>
  <c r="F202"/>
  <c r="G202"/>
  <c r="C161"/>
  <c r="Q161" s="1"/>
  <c r="F161"/>
  <c r="G161"/>
  <c r="C65"/>
  <c r="Q65" s="1"/>
  <c r="F65"/>
  <c r="G65"/>
  <c r="C128"/>
  <c r="Q128" s="1"/>
  <c r="F128"/>
  <c r="G128"/>
  <c r="C166"/>
  <c r="Q166" s="1"/>
  <c r="F166"/>
  <c r="G166"/>
  <c r="C178"/>
  <c r="Q178" s="1"/>
  <c r="F178"/>
  <c r="G178"/>
  <c r="C79"/>
  <c r="Q79" s="1"/>
  <c r="F79"/>
  <c r="G79"/>
  <c r="C45"/>
  <c r="Q45" s="1"/>
  <c r="F45"/>
  <c r="G45"/>
  <c r="C20"/>
  <c r="Q20" s="1"/>
  <c r="F20"/>
  <c r="G20"/>
  <c r="C99"/>
  <c r="Q99" s="1"/>
  <c r="F99"/>
  <c r="G99"/>
  <c r="C187"/>
  <c r="Q187" s="1"/>
  <c r="F187"/>
  <c r="G187"/>
  <c r="C132"/>
  <c r="Q132" s="1"/>
  <c r="F132"/>
  <c r="G132"/>
  <c r="C76"/>
  <c r="Q76" s="1"/>
  <c r="F76"/>
  <c r="G76"/>
  <c r="C180"/>
  <c r="Q180" s="1"/>
  <c r="F180"/>
  <c r="G180"/>
  <c r="C190"/>
  <c r="Q190" s="1"/>
  <c r="F190"/>
  <c r="G190"/>
  <c r="C94"/>
  <c r="Q94" s="1"/>
  <c r="F94"/>
  <c r="G94"/>
  <c r="C8"/>
  <c r="Q8" s="1"/>
  <c r="F8"/>
  <c r="G8"/>
  <c r="C54"/>
  <c r="Q54" s="1"/>
  <c r="F54"/>
  <c r="G54"/>
  <c r="C138"/>
  <c r="Q138" s="1"/>
  <c r="F138"/>
  <c r="G138"/>
  <c r="C17"/>
  <c r="Q17" s="1"/>
  <c r="F17"/>
  <c r="G17"/>
  <c r="C82"/>
  <c r="Q82" s="1"/>
  <c r="F82"/>
  <c r="G82"/>
  <c r="C38"/>
  <c r="Q38" s="1"/>
  <c r="F38"/>
  <c r="G38"/>
  <c r="C158"/>
  <c r="Q158" s="1"/>
  <c r="F158"/>
  <c r="G158"/>
  <c r="C163"/>
  <c r="Q163" s="1"/>
  <c r="F163"/>
  <c r="G163"/>
  <c r="C106"/>
  <c r="Q106" s="1"/>
  <c r="F106"/>
  <c r="G106"/>
  <c r="C89"/>
  <c r="Q89" s="1"/>
  <c r="F89"/>
  <c r="G89"/>
  <c r="C165"/>
  <c r="Q165" s="1"/>
  <c r="F165"/>
  <c r="G165"/>
  <c r="C63"/>
  <c r="Q63" s="1"/>
  <c r="F63"/>
  <c r="G63"/>
  <c r="C171"/>
  <c r="Q171" s="1"/>
  <c r="F171"/>
  <c r="G171"/>
  <c r="C97"/>
  <c r="Q97" s="1"/>
  <c r="F97"/>
  <c r="G97"/>
  <c r="C110"/>
  <c r="Q110" s="1"/>
  <c r="F110"/>
  <c r="G110"/>
  <c r="C70"/>
  <c r="Q70" s="1"/>
  <c r="F70"/>
  <c r="G70"/>
  <c r="C69"/>
  <c r="Q69" s="1"/>
  <c r="F69"/>
  <c r="G69"/>
  <c r="C72"/>
  <c r="Q72" s="1"/>
  <c r="F72"/>
  <c r="G72"/>
  <c r="C18"/>
  <c r="Q18" s="1"/>
  <c r="F18"/>
  <c r="G18"/>
  <c r="C108"/>
  <c r="Q108" s="1"/>
  <c r="F108"/>
  <c r="G108"/>
  <c r="C73"/>
  <c r="Q73" s="1"/>
  <c r="F73"/>
  <c r="G73"/>
  <c r="C32"/>
  <c r="Q32" s="1"/>
  <c r="F32"/>
  <c r="G32"/>
  <c r="C203"/>
  <c r="Q203" s="1"/>
  <c r="F203"/>
  <c r="G203"/>
  <c r="C44"/>
  <c r="Q44" s="1"/>
  <c r="F44"/>
  <c r="G44"/>
  <c r="C137"/>
  <c r="Q137" s="1"/>
  <c r="F137"/>
  <c r="G137"/>
  <c r="C27"/>
  <c r="Q27" s="1"/>
  <c r="F27"/>
  <c r="G27"/>
  <c r="C103"/>
  <c r="Q103" s="1"/>
  <c r="F103"/>
  <c r="G103"/>
  <c r="C58"/>
  <c r="Q58" s="1"/>
  <c r="F58"/>
  <c r="G58"/>
  <c r="C28"/>
  <c r="Q28" s="1"/>
  <c r="F28"/>
  <c r="G28"/>
  <c r="C84"/>
  <c r="Q84" s="1"/>
  <c r="F84"/>
  <c r="G84"/>
  <c r="C21"/>
  <c r="Q21" s="1"/>
  <c r="F21"/>
  <c r="G21"/>
  <c r="C33"/>
  <c r="Q33" s="1"/>
  <c r="F33"/>
  <c r="G33"/>
  <c r="C35"/>
  <c r="Q35" s="1"/>
  <c r="F35"/>
  <c r="G35"/>
  <c r="C121"/>
  <c r="Q121" s="1"/>
  <c r="F121"/>
  <c r="G121"/>
  <c r="C141"/>
  <c r="Q141" s="1"/>
  <c r="F141"/>
  <c r="G141"/>
  <c r="C53"/>
  <c r="Q53" s="1"/>
  <c r="F53"/>
  <c r="G53"/>
  <c r="C167"/>
  <c r="Q167" s="1"/>
  <c r="F167"/>
  <c r="G167"/>
  <c r="C88"/>
  <c r="Q88" s="1"/>
  <c r="F88"/>
  <c r="G88"/>
  <c r="C150"/>
  <c r="Q150" s="1"/>
  <c r="F150"/>
  <c r="G150"/>
  <c r="C19"/>
  <c r="Q19" s="1"/>
  <c r="F19"/>
  <c r="G19"/>
  <c r="C182"/>
  <c r="Q182" s="1"/>
  <c r="F182"/>
  <c r="G182"/>
  <c r="C122"/>
  <c r="Q122" s="1"/>
  <c r="F122"/>
  <c r="G122"/>
  <c r="C145"/>
  <c r="Q145" s="1"/>
  <c r="F145"/>
  <c r="G145"/>
  <c r="C114"/>
  <c r="Q114" s="1"/>
  <c r="F114"/>
  <c r="G114"/>
  <c r="C192"/>
  <c r="Q192" s="1"/>
  <c r="F192"/>
  <c r="G192"/>
  <c r="C160"/>
  <c r="Q160" s="1"/>
  <c r="F160"/>
  <c r="G160"/>
  <c r="C149"/>
  <c r="Q149" s="1"/>
  <c r="F149"/>
  <c r="G149"/>
  <c r="C55"/>
  <c r="Q55" s="1"/>
  <c r="F55"/>
  <c r="G55"/>
  <c r="C4"/>
  <c r="Q4" s="1"/>
  <c r="F4"/>
  <c r="G4"/>
  <c r="C24"/>
  <c r="Q24" s="1"/>
  <c r="F24"/>
  <c r="G24"/>
  <c r="C81"/>
  <c r="Q81" s="1"/>
  <c r="F81"/>
  <c r="G81"/>
  <c r="C29"/>
  <c r="Q29" s="1"/>
  <c r="F29"/>
  <c r="G29"/>
  <c r="C7"/>
  <c r="Q7" s="1"/>
  <c r="F7"/>
  <c r="G7"/>
  <c r="C100"/>
  <c r="Q100" s="1"/>
  <c r="F100"/>
  <c r="G100"/>
  <c r="C142"/>
  <c r="Q142" s="1"/>
  <c r="F142"/>
  <c r="G142"/>
  <c r="C23"/>
  <c r="Q23" s="1"/>
  <c r="F23"/>
  <c r="G23"/>
  <c r="C9"/>
  <c r="Q9" s="1"/>
  <c r="F9"/>
  <c r="G9"/>
  <c r="C136"/>
  <c r="Q136" s="1"/>
  <c r="F136"/>
  <c r="G136"/>
  <c r="C49"/>
  <c r="Q49" s="1"/>
  <c r="F49"/>
  <c r="G49"/>
  <c r="C195"/>
  <c r="Q195" s="1"/>
  <c r="F195"/>
  <c r="G195"/>
  <c r="C91"/>
  <c r="Q91" s="1"/>
  <c r="F91"/>
  <c r="G91"/>
  <c r="C43"/>
  <c r="Q43" s="1"/>
  <c r="F43"/>
  <c r="G43"/>
  <c r="C26"/>
  <c r="Q26" s="1"/>
  <c r="F26"/>
  <c r="G26"/>
  <c r="C37"/>
  <c r="Q37" s="1"/>
  <c r="F37"/>
  <c r="G37"/>
  <c r="C75"/>
  <c r="Q75" s="1"/>
  <c r="F75"/>
  <c r="G75"/>
  <c r="C87"/>
  <c r="Q87" s="1"/>
  <c r="F87"/>
  <c r="G87"/>
  <c r="C96"/>
  <c r="Q96" s="1"/>
  <c r="F96"/>
  <c r="G96"/>
  <c r="C198"/>
  <c r="Q198" s="1"/>
  <c r="F198"/>
  <c r="G198"/>
  <c r="C47"/>
  <c r="Q47" s="1"/>
  <c r="F47"/>
  <c r="G47"/>
  <c r="C155"/>
  <c r="Q155" s="1"/>
  <c r="F155"/>
  <c r="G155"/>
  <c r="C130"/>
  <c r="Q130" s="1"/>
  <c r="F130"/>
  <c r="G130"/>
  <c r="C13"/>
  <c r="Q13" s="1"/>
  <c r="F13"/>
  <c r="G13"/>
  <c r="C104"/>
  <c r="Q104" s="1"/>
  <c r="F104"/>
  <c r="G104"/>
  <c r="C22"/>
  <c r="Q22" s="1"/>
  <c r="F22"/>
  <c r="G22"/>
  <c r="C48"/>
  <c r="Q48" s="1"/>
  <c r="F48"/>
  <c r="G48"/>
  <c r="C51"/>
  <c r="Q51" s="1"/>
  <c r="F51"/>
  <c r="G51"/>
  <c r="C14"/>
  <c r="Q14" s="1"/>
  <c r="F14"/>
  <c r="G14"/>
  <c r="C201"/>
  <c r="Q201" s="1"/>
  <c r="F201"/>
  <c r="G201"/>
  <c r="C64"/>
  <c r="Q64" s="1"/>
  <c r="F64"/>
  <c r="G64"/>
  <c r="C31"/>
  <c r="Q31" s="1"/>
  <c r="F31"/>
  <c r="G31"/>
  <c r="C61"/>
  <c r="Q61" s="1"/>
  <c r="F61"/>
  <c r="G61"/>
  <c r="C59"/>
  <c r="Q59" s="1"/>
  <c r="F59"/>
  <c r="G59"/>
  <c r="C56"/>
  <c r="Q56" s="1"/>
  <c r="F56"/>
  <c r="G56"/>
  <c r="C113"/>
  <c r="Q113" s="1"/>
  <c r="F113"/>
  <c r="G113"/>
  <c r="C42"/>
  <c r="Q42" s="1"/>
  <c r="F42"/>
  <c r="G42"/>
  <c r="C126"/>
  <c r="Q126" s="1"/>
  <c r="F126"/>
  <c r="G126"/>
  <c r="C111"/>
  <c r="Q111" s="1"/>
  <c r="F111"/>
  <c r="G111"/>
  <c r="C120"/>
  <c r="Q120" s="1"/>
  <c r="F120"/>
  <c r="G120"/>
  <c r="C124"/>
  <c r="Q124" s="1"/>
  <c r="F124"/>
  <c r="G124"/>
  <c r="F15"/>
  <c r="G15"/>
  <c r="C15"/>
  <c r="Q15" s="1"/>
  <c r="I71"/>
  <c r="I74"/>
  <c r="I162"/>
  <c r="I125"/>
  <c r="I148"/>
  <c r="I86"/>
  <c r="I135"/>
  <c r="I68"/>
  <c r="I200"/>
  <c r="I178"/>
  <c r="H55"/>
  <c r="H46"/>
  <c r="H100"/>
  <c r="H31"/>
  <c r="H52"/>
  <c r="H91"/>
  <c r="H49"/>
  <c r="H111"/>
  <c r="H125"/>
  <c r="H193"/>
  <c r="H137"/>
  <c r="H7"/>
  <c r="H104"/>
  <c r="H115"/>
  <c r="H160"/>
  <c r="H64"/>
  <c r="H113"/>
  <c r="H101"/>
  <c r="H47"/>
  <c r="H48"/>
  <c r="H182"/>
  <c r="H13"/>
  <c r="H26"/>
  <c r="H77"/>
  <c r="H24"/>
  <c r="H30"/>
  <c r="H191"/>
  <c r="H42"/>
  <c r="H136"/>
  <c r="H60"/>
  <c r="H61"/>
  <c r="H154"/>
  <c r="H96"/>
  <c r="H159"/>
  <c r="H51"/>
  <c r="H202"/>
  <c r="H166"/>
  <c r="H59"/>
  <c r="H86"/>
  <c r="H126"/>
  <c r="H197"/>
  <c r="O43" i="9"/>
  <c r="O44"/>
  <c r="O38"/>
  <c r="O35"/>
  <c r="O32"/>
  <c r="O34"/>
  <c r="O50"/>
  <c r="O42"/>
  <c r="O33"/>
  <c r="O29"/>
  <c r="O52"/>
  <c r="O45"/>
  <c r="O30"/>
  <c r="O39"/>
  <c r="O48"/>
  <c r="O40"/>
  <c r="O46"/>
  <c r="O37"/>
  <c r="O49"/>
  <c r="O51"/>
  <c r="O36"/>
  <c r="O31"/>
  <c r="O53"/>
  <c r="O47"/>
  <c r="O41"/>
  <c r="K6"/>
  <c r="K7"/>
  <c r="K8"/>
  <c r="K9"/>
  <c r="K10"/>
  <c r="K11"/>
  <c r="K12"/>
  <c r="K13"/>
  <c r="K5"/>
  <c r="K4"/>
  <c r="M3" i="8"/>
  <c r="L3"/>
  <c r="K3"/>
  <c r="J3"/>
  <c r="K3" i="3"/>
  <c r="L3"/>
  <c r="M3"/>
  <c r="J3"/>
  <c r="G2" i="8"/>
  <c r="I2" s="1"/>
  <c r="F2"/>
  <c r="H2" s="1"/>
  <c r="F2" i="3"/>
  <c r="H48" i="8"/>
  <c r="H34"/>
  <c r="H170"/>
  <c r="H63"/>
  <c r="H201"/>
  <c r="H82"/>
  <c r="H200"/>
  <c r="H132"/>
  <c r="H71"/>
  <c r="H27"/>
  <c r="H150"/>
  <c r="H172"/>
  <c r="H94"/>
  <c r="H96"/>
  <c r="H202"/>
  <c r="H58"/>
  <c r="H61"/>
  <c r="Y61" s="1"/>
  <c r="H114"/>
  <c r="H32"/>
  <c r="H135"/>
  <c r="H88"/>
  <c r="H186"/>
  <c r="H168"/>
  <c r="H112"/>
  <c r="H52"/>
  <c r="Y52" s="1"/>
  <c r="H177"/>
  <c r="H60"/>
  <c r="H197"/>
  <c r="H108"/>
  <c r="H29"/>
  <c r="H37"/>
  <c r="H125"/>
  <c r="H151"/>
  <c r="H199"/>
  <c r="H115"/>
  <c r="H191"/>
  <c r="H55"/>
  <c r="Y55" s="1"/>
  <c r="H64"/>
  <c r="H128"/>
  <c r="H159"/>
  <c r="H21"/>
  <c r="H80"/>
  <c r="H86"/>
  <c r="H74"/>
  <c r="H49"/>
  <c r="H144"/>
  <c r="H85"/>
  <c r="H7"/>
  <c r="H113"/>
  <c r="Y113" s="1"/>
  <c r="H149"/>
  <c r="H26"/>
  <c r="H118"/>
  <c r="H131"/>
  <c r="H155"/>
  <c r="H124"/>
  <c r="H67"/>
  <c r="H78"/>
  <c r="H62"/>
  <c r="H136"/>
  <c r="H79"/>
  <c r="H148"/>
  <c r="Y148" s="1"/>
  <c r="H150" i="3"/>
  <c r="H122"/>
  <c r="H145"/>
  <c r="H58"/>
  <c r="H194"/>
  <c r="H53"/>
  <c r="H21"/>
  <c r="H112"/>
  <c r="H175"/>
  <c r="H186"/>
  <c r="H165"/>
  <c r="H36"/>
  <c r="H90"/>
  <c r="H28"/>
  <c r="H128"/>
  <c r="H188"/>
  <c r="H73"/>
  <c r="H183"/>
  <c r="H143"/>
  <c r="H57"/>
  <c r="H164"/>
  <c r="H148"/>
  <c r="H6"/>
  <c r="H11"/>
  <c r="H4"/>
  <c r="H201"/>
  <c r="H133"/>
  <c r="H98"/>
  <c r="H203"/>
  <c r="H85"/>
  <c r="H131"/>
  <c r="H144"/>
  <c r="H162"/>
  <c r="H107"/>
  <c r="H173"/>
  <c r="H16"/>
  <c r="H146"/>
  <c r="H78"/>
  <c r="H169"/>
  <c r="H12"/>
  <c r="H50"/>
  <c r="H39"/>
  <c r="H156"/>
  <c r="H168"/>
  <c r="H179"/>
  <c r="H184"/>
  <c r="H142"/>
  <c r="H67"/>
  <c r="H170"/>
  <c r="H117"/>
  <c r="H152"/>
  <c r="H172"/>
  <c r="H174"/>
  <c r="H10"/>
  <c r="H34"/>
  <c r="H123"/>
  <c r="H95"/>
  <c r="H71"/>
  <c r="H196"/>
  <c r="H41"/>
  <c r="H5"/>
  <c r="G2"/>
  <c r="I2" s="1"/>
  <c r="H2"/>
  <c r="I121" i="8"/>
  <c r="I62"/>
  <c r="I56"/>
  <c r="I4"/>
  <c r="I159"/>
  <c r="I145"/>
  <c r="I140"/>
  <c r="I202"/>
  <c r="I100"/>
  <c r="I155"/>
  <c r="I142"/>
  <c r="I110"/>
  <c r="I78"/>
  <c r="I63"/>
  <c r="I41"/>
  <c r="I26"/>
  <c r="I75"/>
  <c r="I174"/>
  <c r="I200"/>
  <c r="I203"/>
  <c r="I182"/>
  <c r="I44"/>
  <c r="I189"/>
  <c r="I134"/>
  <c r="I152"/>
  <c r="I192"/>
  <c r="I135"/>
  <c r="I9"/>
  <c r="I83"/>
  <c r="I70"/>
  <c r="I106"/>
  <c r="I22"/>
  <c r="I132"/>
  <c r="I119"/>
  <c r="I77"/>
  <c r="I48"/>
  <c r="I177"/>
  <c r="I188"/>
  <c r="I71"/>
  <c r="I170"/>
  <c r="I82"/>
  <c r="I103"/>
  <c r="I112"/>
  <c r="I201"/>
  <c r="I126"/>
  <c r="I23"/>
  <c r="I32"/>
  <c r="I88"/>
  <c r="I114"/>
  <c r="I94"/>
  <c r="I115"/>
  <c r="I175"/>
  <c r="I104"/>
  <c r="I84"/>
  <c r="I143"/>
  <c r="I151"/>
  <c r="I181"/>
  <c r="I7"/>
  <c r="I46"/>
  <c r="I33"/>
  <c r="I149"/>
  <c r="I184"/>
  <c r="I29"/>
  <c r="I178"/>
  <c r="I141"/>
  <c r="I97"/>
  <c r="I17"/>
  <c r="I122"/>
  <c r="I133"/>
  <c r="I59"/>
  <c r="I80"/>
  <c r="I185"/>
  <c r="I147"/>
  <c r="I15"/>
  <c r="I12"/>
  <c r="X3" i="1"/>
  <c r="I132" i="3"/>
  <c r="I94"/>
  <c r="I17"/>
  <c r="I38"/>
  <c r="I89"/>
  <c r="I70"/>
  <c r="I72"/>
  <c r="I108"/>
  <c r="I32"/>
  <c r="I44"/>
  <c r="I84"/>
  <c r="I33"/>
  <c r="I121"/>
  <c r="I88"/>
  <c r="I19"/>
  <c r="I114"/>
  <c r="I142"/>
  <c r="I23"/>
  <c r="I136"/>
  <c r="I195"/>
  <c r="I43"/>
  <c r="I75"/>
  <c r="I87"/>
  <c r="I13"/>
  <c r="I22"/>
  <c r="I201"/>
  <c r="I31"/>
  <c r="I113"/>
  <c r="I42"/>
  <c r="I126"/>
  <c r="I111"/>
  <c r="I120"/>
  <c r="X2" i="1"/>
  <c r="I15" i="3" s="1"/>
  <c r="U30" i="9" l="1"/>
  <c r="T30"/>
  <c r="U31"/>
  <c r="T31"/>
  <c r="U29"/>
  <c r="T29"/>
  <c r="W13" i="3"/>
  <c r="W28" i="8"/>
  <c r="W38" i="3"/>
  <c r="W10"/>
  <c r="W31" i="8"/>
  <c r="W81" i="3"/>
  <c r="W104"/>
  <c r="W57"/>
  <c r="W34" i="8"/>
  <c r="W49" i="3"/>
  <c r="W31"/>
  <c r="W42"/>
  <c r="W55" i="8"/>
  <c r="P30" i="3"/>
  <c r="P64"/>
  <c r="P51"/>
  <c r="P104"/>
  <c r="P120"/>
  <c r="P81"/>
  <c r="P31"/>
  <c r="P19"/>
  <c r="P21"/>
  <c r="P73"/>
  <c r="P63"/>
  <c r="P16"/>
  <c r="P34" i="8"/>
  <c r="P21"/>
  <c r="W44"/>
  <c r="P178" i="3"/>
  <c r="P42"/>
  <c r="P14"/>
  <c r="P49"/>
  <c r="P57"/>
  <c r="P100"/>
  <c r="P34"/>
  <c r="P38"/>
  <c r="P17"/>
  <c r="P157"/>
  <c r="P55" i="8"/>
  <c r="P31"/>
  <c r="P29"/>
  <c r="P44"/>
  <c r="P28"/>
  <c r="R4" i="9"/>
  <c r="P51" i="8"/>
  <c r="P37"/>
  <c r="P52"/>
  <c r="P42"/>
  <c r="Y79"/>
  <c r="Y67"/>
  <c r="Y74"/>
  <c r="Y199"/>
  <c r="P27"/>
  <c r="P32"/>
  <c r="P25"/>
  <c r="P23"/>
  <c r="P46"/>
  <c r="P33"/>
  <c r="P17"/>
  <c r="P7"/>
  <c r="P13"/>
  <c r="P12"/>
  <c r="P15"/>
  <c r="P35"/>
  <c r="P22"/>
  <c r="P68"/>
  <c r="P5"/>
  <c r="P196"/>
  <c r="P6"/>
  <c r="W11"/>
  <c r="P18"/>
  <c r="P36"/>
  <c r="P8"/>
  <c r="S4" i="9"/>
  <c r="P26" i="8"/>
  <c r="P24"/>
  <c r="P10"/>
  <c r="P47"/>
  <c r="P30"/>
  <c r="P20"/>
  <c r="P4"/>
  <c r="P9"/>
  <c r="P16"/>
  <c r="P14"/>
  <c r="P11"/>
  <c r="P48" i="3"/>
  <c r="P47"/>
  <c r="P10"/>
  <c r="P37"/>
  <c r="P23"/>
  <c r="P52"/>
  <c r="P35"/>
  <c r="P50"/>
  <c r="P103"/>
  <c r="P29"/>
  <c r="P27"/>
  <c r="P18"/>
  <c r="P28"/>
  <c r="P11"/>
  <c r="P33"/>
  <c r="P92"/>
  <c r="P189"/>
  <c r="P15"/>
  <c r="P20"/>
  <c r="P5"/>
  <c r="P151"/>
  <c r="P13"/>
  <c r="P113"/>
  <c r="P26"/>
  <c r="P36"/>
  <c r="P24"/>
  <c r="P9"/>
  <c r="P7"/>
  <c r="P4"/>
  <c r="P121"/>
  <c r="P12"/>
  <c r="P22"/>
  <c r="P6"/>
  <c r="P44"/>
  <c r="P8"/>
  <c r="P25"/>
  <c r="P79"/>
  <c r="W30" i="8"/>
  <c r="L15" i="9"/>
  <c r="M15" s="1"/>
  <c r="W64" i="3"/>
  <c r="L6" i="9"/>
  <c r="M6" s="1"/>
  <c r="Y128" i="8"/>
  <c r="J102" i="3"/>
  <c r="K102"/>
  <c r="A102"/>
  <c r="X6" i="8"/>
  <c r="I6" i="3"/>
  <c r="Y6" s="1"/>
  <c r="Y64" i="8"/>
  <c r="Y27"/>
  <c r="I128" i="3"/>
  <c r="Y128" s="1"/>
  <c r="I177"/>
  <c r="I59"/>
  <c r="I26"/>
  <c r="I66"/>
  <c r="I41"/>
  <c r="I51"/>
  <c r="I198"/>
  <c r="I37"/>
  <c r="I100"/>
  <c r="I29"/>
  <c r="I53"/>
  <c r="I163"/>
  <c r="W64" i="8"/>
  <c r="W146" i="3"/>
  <c r="W92"/>
  <c r="W43" i="8"/>
  <c r="W33"/>
  <c r="W182" i="3"/>
  <c r="Y162"/>
  <c r="W111"/>
  <c r="W11"/>
  <c r="W151"/>
  <c r="W175"/>
  <c r="W185" i="8"/>
  <c r="W37" i="3"/>
  <c r="A18" i="8"/>
  <c r="I45" i="3"/>
  <c r="I161"/>
  <c r="I40"/>
  <c r="I92"/>
  <c r="I184"/>
  <c r="Y184" s="1"/>
  <c r="I160"/>
  <c r="I97"/>
  <c r="I10"/>
  <c r="Y10" s="1"/>
  <c r="I34"/>
  <c r="Y34" s="1"/>
  <c r="I186"/>
  <c r="Y186" s="1"/>
  <c r="I47"/>
  <c r="Y47" s="1"/>
  <c r="I7"/>
  <c r="I179"/>
  <c r="Y179" s="1"/>
  <c r="I96"/>
  <c r="I154"/>
  <c r="Y154" s="1"/>
  <c r="I110"/>
  <c r="I159"/>
  <c r="Y159" s="1"/>
  <c r="I197"/>
  <c r="I118"/>
  <c r="A120"/>
  <c r="I101"/>
  <c r="Y101" s="1"/>
  <c r="I95"/>
  <c r="I90"/>
  <c r="Y95"/>
  <c r="Y90"/>
  <c r="I144"/>
  <c r="Y144" s="1"/>
  <c r="I153"/>
  <c r="I56"/>
  <c r="I61"/>
  <c r="Y61" s="1"/>
  <c r="I81"/>
  <c r="I150"/>
  <c r="I171"/>
  <c r="I82"/>
  <c r="I138"/>
  <c r="I166"/>
  <c r="I65"/>
  <c r="I181"/>
  <c r="I133"/>
  <c r="Y133" s="1"/>
  <c r="I164"/>
  <c r="Y164" s="1"/>
  <c r="I196"/>
  <c r="Y196" s="1"/>
  <c r="I174"/>
  <c r="Y174" s="1"/>
  <c r="I189"/>
  <c r="I58"/>
  <c r="I180"/>
  <c r="I62"/>
  <c r="I30"/>
  <c r="Y30" s="1"/>
  <c r="I116"/>
  <c r="I188"/>
  <c r="Y188" s="1"/>
  <c r="I80"/>
  <c r="I185"/>
  <c r="I122"/>
  <c r="I27"/>
  <c r="I54"/>
  <c r="I99"/>
  <c r="I156"/>
  <c r="Y156" s="1"/>
  <c r="I124"/>
  <c r="I64"/>
  <c r="Y64" s="1"/>
  <c r="I48"/>
  <c r="Y48" s="1"/>
  <c r="I91"/>
  <c r="Y91" s="1"/>
  <c r="I192"/>
  <c r="I141"/>
  <c r="I35"/>
  <c r="I28"/>
  <c r="Y28" s="1"/>
  <c r="I103"/>
  <c r="I203"/>
  <c r="Y203" s="1"/>
  <c r="I18"/>
  <c r="I69"/>
  <c r="I165"/>
  <c r="Y165" s="1"/>
  <c r="I8"/>
  <c r="I20"/>
  <c r="I202"/>
  <c r="Y202" s="1"/>
  <c r="I117"/>
  <c r="Y117" s="1"/>
  <c r="I139"/>
  <c r="I191"/>
  <c r="Y191" s="1"/>
  <c r="I109"/>
  <c r="I12"/>
  <c r="I77"/>
  <c r="I140"/>
  <c r="I39"/>
  <c r="Y39" s="1"/>
  <c r="I172"/>
  <c r="I93"/>
  <c r="Y144" i="8"/>
  <c r="Y49"/>
  <c r="Y108"/>
  <c r="Y197"/>
  <c r="Y72"/>
  <c r="A34"/>
  <c r="A197"/>
  <c r="A202"/>
  <c r="A103"/>
  <c r="A27"/>
  <c r="A125"/>
  <c r="A150"/>
  <c r="A70"/>
  <c r="A32"/>
  <c r="A124"/>
  <c r="A175"/>
  <c r="A25"/>
  <c r="A156"/>
  <c r="A186"/>
  <c r="A84"/>
  <c r="A128"/>
  <c r="A189"/>
  <c r="A94"/>
  <c r="A95"/>
  <c r="A49"/>
  <c r="A144"/>
  <c r="A78"/>
  <c r="A181"/>
  <c r="A23"/>
  <c r="A198"/>
  <c r="A21"/>
  <c r="A38"/>
  <c r="A143"/>
  <c r="A141"/>
  <c r="A46"/>
  <c r="A33"/>
  <c r="A80"/>
  <c r="A17"/>
  <c r="A97"/>
  <c r="A99"/>
  <c r="A7"/>
  <c r="A133"/>
  <c r="A139"/>
  <c r="A178"/>
  <c r="A149"/>
  <c r="A13"/>
  <c r="A122"/>
  <c r="A185"/>
  <c r="A15"/>
  <c r="A159"/>
  <c r="A93"/>
  <c r="A83"/>
  <c r="A161"/>
  <c r="A152"/>
  <c r="A60"/>
  <c r="A64"/>
  <c r="A127"/>
  <c r="A142"/>
  <c r="A117"/>
  <c r="A100"/>
  <c r="A102"/>
  <c r="A118"/>
  <c r="A137"/>
  <c r="A109"/>
  <c r="A58"/>
  <c r="A86"/>
  <c r="A35"/>
  <c r="A91"/>
  <c r="A41"/>
  <c r="A98"/>
  <c r="A168"/>
  <c r="A200"/>
  <c r="A39"/>
  <c r="A158"/>
  <c r="A50"/>
  <c r="A155"/>
  <c r="A22"/>
  <c r="A192"/>
  <c r="A75"/>
  <c r="A68"/>
  <c r="A165"/>
  <c r="A130"/>
  <c r="A90"/>
  <c r="A169"/>
  <c r="A190"/>
  <c r="A193"/>
  <c r="A194"/>
  <c r="A5"/>
  <c r="A134"/>
  <c r="A145"/>
  <c r="A43"/>
  <c r="A176"/>
  <c r="A173"/>
  <c r="A81"/>
  <c r="A146"/>
  <c r="A196"/>
  <c r="A182"/>
  <c r="A65"/>
  <c r="A164"/>
  <c r="A203"/>
  <c r="A101"/>
  <c r="A89"/>
  <c r="A179"/>
  <c r="A140"/>
  <c r="A53"/>
  <c r="A6"/>
  <c r="A19"/>
  <c r="A54"/>
  <c r="A153"/>
  <c r="A36"/>
  <c r="A48"/>
  <c r="A112"/>
  <c r="A170"/>
  <c r="A92"/>
  <c r="A132"/>
  <c r="A40"/>
  <c r="A201"/>
  <c r="A82"/>
  <c r="A71"/>
  <c r="A77"/>
  <c r="A61"/>
  <c r="A126"/>
  <c r="A172"/>
  <c r="A114"/>
  <c r="A129"/>
  <c r="A66"/>
  <c r="A135"/>
  <c r="A113"/>
  <c r="A55"/>
  <c r="A177"/>
  <c r="A88"/>
  <c r="A67"/>
  <c r="A188"/>
  <c r="A62"/>
  <c r="A187"/>
  <c r="A74"/>
  <c r="A31"/>
  <c r="A104"/>
  <c r="A157"/>
  <c r="A29"/>
  <c r="A191"/>
  <c r="A115"/>
  <c r="A57"/>
  <c r="A8"/>
  <c r="A167"/>
  <c r="A26"/>
  <c r="A116"/>
  <c r="A151"/>
  <c r="A85"/>
  <c r="A199"/>
  <c r="A166"/>
  <c r="A184"/>
  <c r="A148"/>
  <c r="A24"/>
  <c r="A59"/>
  <c r="A136"/>
  <c r="A44"/>
  <c r="A79"/>
  <c r="A10"/>
  <c r="A12"/>
  <c r="A28"/>
  <c r="A147"/>
  <c r="A51"/>
  <c r="A195"/>
  <c r="A63"/>
  <c r="A96"/>
  <c r="A69"/>
  <c r="A108"/>
  <c r="A131"/>
  <c r="A47"/>
  <c r="A37"/>
  <c r="A183"/>
  <c r="A52"/>
  <c r="A45"/>
  <c r="A72"/>
  <c r="A120"/>
  <c r="A111"/>
  <c r="A162"/>
  <c r="A138"/>
  <c r="A174"/>
  <c r="A76"/>
  <c r="A119"/>
  <c r="A123"/>
  <c r="A154"/>
  <c r="A110"/>
  <c r="A121"/>
  <c r="A73"/>
  <c r="A180"/>
  <c r="A87"/>
  <c r="A105"/>
  <c r="A30"/>
  <c r="A106"/>
  <c r="A107"/>
  <c r="A20"/>
  <c r="A163"/>
  <c r="A56"/>
  <c r="A42"/>
  <c r="A171"/>
  <c r="A4"/>
  <c r="A160"/>
  <c r="A9"/>
  <c r="A16"/>
  <c r="A14"/>
  <c r="A11"/>
  <c r="I10"/>
  <c r="I57"/>
  <c r="I85"/>
  <c r="Y85" s="1"/>
  <c r="I157"/>
  <c r="I90"/>
  <c r="Y90" s="1"/>
  <c r="I37"/>
  <c r="Y37" s="1"/>
  <c r="I107"/>
  <c r="Y107" s="1"/>
  <c r="I167"/>
  <c r="I136"/>
  <c r="I118"/>
  <c r="Y118" s="1"/>
  <c r="Y136"/>
  <c r="Y62"/>
  <c r="Y26"/>
  <c r="I153"/>
  <c r="I150"/>
  <c r="Y150" s="1"/>
  <c r="I25"/>
  <c r="Y25" s="1"/>
  <c r="I31"/>
  <c r="I54"/>
  <c r="Y54" s="1"/>
  <c r="I20"/>
  <c r="Y20" s="1"/>
  <c r="I14"/>
  <c r="I45"/>
  <c r="Y45" s="1"/>
  <c r="Y168"/>
  <c r="Y58"/>
  <c r="Y172"/>
  <c r="X71"/>
  <c r="K54"/>
  <c r="X48"/>
  <c r="Y63"/>
  <c r="I18"/>
  <c r="I102"/>
  <c r="Y102" s="1"/>
  <c r="I98"/>
  <c r="I158"/>
  <c r="Y158" s="1"/>
  <c r="I138"/>
  <c r="Y138" s="1"/>
  <c r="Y159"/>
  <c r="Y78"/>
  <c r="Y155"/>
  <c r="Y200"/>
  <c r="Y121"/>
  <c r="I60"/>
  <c r="Y60" s="1"/>
  <c r="I96"/>
  <c r="Y96" s="1"/>
  <c r="I131"/>
  <c r="Y131" s="1"/>
  <c r="I47"/>
  <c r="Y47" s="1"/>
  <c r="I86"/>
  <c r="Y86" s="1"/>
  <c r="I91"/>
  <c r="Y91" s="1"/>
  <c r="I165"/>
  <c r="I194"/>
  <c r="I87"/>
  <c r="I105"/>
  <c r="I30"/>
  <c r="I43"/>
  <c r="I176"/>
  <c r="I81"/>
  <c r="Y81" s="1"/>
  <c r="I146"/>
  <c r="I163"/>
  <c r="I196"/>
  <c r="I42"/>
  <c r="I65"/>
  <c r="I171"/>
  <c r="Y171" s="1"/>
  <c r="I164"/>
  <c r="I160"/>
  <c r="I179"/>
  <c r="Y179" s="1"/>
  <c r="I16"/>
  <c r="I53"/>
  <c r="I6"/>
  <c r="I11"/>
  <c r="Y11" s="1"/>
  <c r="I19"/>
  <c r="Y132"/>
  <c r="Y201"/>
  <c r="A15" i="3"/>
  <c r="A124"/>
  <c r="A111"/>
  <c r="A126"/>
  <c r="A42"/>
  <c r="A56"/>
  <c r="A59"/>
  <c r="A61"/>
  <c r="A64"/>
  <c r="A201"/>
  <c r="A14"/>
  <c r="A48"/>
  <c r="A22"/>
  <c r="A104"/>
  <c r="A130"/>
  <c r="A155"/>
  <c r="A47"/>
  <c r="A96"/>
  <c r="A87"/>
  <c r="A75"/>
  <c r="A26"/>
  <c r="A43"/>
  <c r="A91"/>
  <c r="A49"/>
  <c r="A9"/>
  <c r="A23"/>
  <c r="A142"/>
  <c r="A100"/>
  <c r="A7"/>
  <c r="A29"/>
  <c r="A81"/>
  <c r="A24"/>
  <c r="A4"/>
  <c r="A55"/>
  <c r="A149"/>
  <c r="A160"/>
  <c r="A192"/>
  <c r="A114"/>
  <c r="A145"/>
  <c r="A182"/>
  <c r="A19"/>
  <c r="A150"/>
  <c r="A88"/>
  <c r="A167"/>
  <c r="A141"/>
  <c r="A121"/>
  <c r="A35"/>
  <c r="A21"/>
  <c r="A84"/>
  <c r="A28"/>
  <c r="A103"/>
  <c r="A27"/>
  <c r="A137"/>
  <c r="A203"/>
  <c r="A73"/>
  <c r="A108"/>
  <c r="A18"/>
  <c r="A69"/>
  <c r="A70"/>
  <c r="A110"/>
  <c r="A171"/>
  <c r="A63"/>
  <c r="A165"/>
  <c r="A106"/>
  <c r="A163"/>
  <c r="A158"/>
  <c r="A82"/>
  <c r="A17"/>
  <c r="A138"/>
  <c r="A8"/>
  <c r="A94"/>
  <c r="A190"/>
  <c r="A76"/>
  <c r="A187"/>
  <c r="A20"/>
  <c r="A79"/>
  <c r="A178"/>
  <c r="A166"/>
  <c r="A128"/>
  <c r="A202"/>
  <c r="A200"/>
  <c r="A117"/>
  <c r="A68"/>
  <c r="A159"/>
  <c r="A10"/>
  <c r="A197"/>
  <c r="A183"/>
  <c r="A135"/>
  <c r="A176"/>
  <c r="A177"/>
  <c r="A118"/>
  <c r="A83"/>
  <c r="A151"/>
  <c r="A86"/>
  <c r="A60"/>
  <c r="A62"/>
  <c r="A129"/>
  <c r="A40"/>
  <c r="A193"/>
  <c r="A199"/>
  <c r="A57"/>
  <c r="A173"/>
  <c r="A52"/>
  <c r="A152"/>
  <c r="A170"/>
  <c r="A107"/>
  <c r="A139"/>
  <c r="A148"/>
  <c r="A101"/>
  <c r="A154"/>
  <c r="A143"/>
  <c r="A123"/>
  <c r="A146"/>
  <c r="A30"/>
  <c r="A131"/>
  <c r="A34"/>
  <c r="A36"/>
  <c r="A115"/>
  <c r="A46"/>
  <c r="A90"/>
  <c r="A162"/>
  <c r="A116"/>
  <c r="A169"/>
  <c r="A133"/>
  <c r="A175"/>
  <c r="A196"/>
  <c r="A6"/>
  <c r="A119"/>
  <c r="A147"/>
  <c r="A11"/>
  <c r="A153"/>
  <c r="A189"/>
  <c r="A66"/>
  <c r="A25"/>
  <c r="A98"/>
  <c r="A172"/>
  <c r="A185"/>
  <c r="A157"/>
  <c r="A71"/>
  <c r="A93"/>
  <c r="A41"/>
  <c r="A5"/>
  <c r="A113"/>
  <c r="A31"/>
  <c r="A51"/>
  <c r="A13"/>
  <c r="A198"/>
  <c r="A37"/>
  <c r="A195"/>
  <c r="A136"/>
  <c r="A122"/>
  <c r="A53"/>
  <c r="A33"/>
  <c r="A58"/>
  <c r="A44"/>
  <c r="A32"/>
  <c r="A72"/>
  <c r="A97"/>
  <c r="A89"/>
  <c r="A38"/>
  <c r="A54"/>
  <c r="A180"/>
  <c r="A132"/>
  <c r="A99"/>
  <c r="A45"/>
  <c r="A65"/>
  <c r="A161"/>
  <c r="A112"/>
  <c r="A191"/>
  <c r="A125"/>
  <c r="A181"/>
  <c r="A50"/>
  <c r="A156"/>
  <c r="A109"/>
  <c r="A12"/>
  <c r="A127"/>
  <c r="A77"/>
  <c r="A95"/>
  <c r="A168"/>
  <c r="A186"/>
  <c r="A85"/>
  <c r="A134"/>
  <c r="A78"/>
  <c r="A140"/>
  <c r="A144"/>
  <c r="A92"/>
  <c r="A188"/>
  <c r="A164"/>
  <c r="A184"/>
  <c r="A80"/>
  <c r="A194"/>
  <c r="A67"/>
  <c r="A179"/>
  <c r="A39"/>
  <c r="A174"/>
  <c r="A105"/>
  <c r="A74"/>
  <c r="A16"/>
  <c r="I123"/>
  <c r="I127"/>
  <c r="I119"/>
  <c r="I104"/>
  <c r="Y104" s="1"/>
  <c r="I149"/>
  <c r="I167"/>
  <c r="I158"/>
  <c r="I190"/>
  <c r="I76"/>
  <c r="I79"/>
  <c r="I78"/>
  <c r="Y78" s="1"/>
  <c r="I169"/>
  <c r="Y169" s="1"/>
  <c r="I175"/>
  <c r="Y175" s="1"/>
  <c r="I67"/>
  <c r="Y67" s="1"/>
  <c r="I11"/>
  <c r="Y11" s="1"/>
  <c r="I16"/>
  <c r="Y16" s="1"/>
  <c r="I157"/>
  <c r="I5"/>
  <c r="Y5" s="1"/>
  <c r="I194"/>
  <c r="Y194" s="1"/>
  <c r="I147"/>
  <c r="I98"/>
  <c r="Y98" s="1"/>
  <c r="I155"/>
  <c r="I55"/>
  <c r="Y55" s="1"/>
  <c r="I63"/>
  <c r="I183"/>
  <c r="Y183" s="1"/>
  <c r="I83"/>
  <c r="I199"/>
  <c r="I173"/>
  <c r="Y173" s="1"/>
  <c r="I152"/>
  <c r="Y152" s="1"/>
  <c r="I107"/>
  <c r="Y107" s="1"/>
  <c r="I143"/>
  <c r="Y143" s="1"/>
  <c r="I36"/>
  <c r="Y36" s="1"/>
  <c r="I85"/>
  <c r="Y85" s="1"/>
  <c r="I14"/>
  <c r="I130"/>
  <c r="I9"/>
  <c r="I4"/>
  <c r="Y4" s="1"/>
  <c r="I145"/>
  <c r="Y145" s="1"/>
  <c r="I182"/>
  <c r="Y182" s="1"/>
  <c r="I21"/>
  <c r="Y21" s="1"/>
  <c r="I137"/>
  <c r="Y137" s="1"/>
  <c r="I73"/>
  <c r="Y73" s="1"/>
  <c r="I106"/>
  <c r="I187"/>
  <c r="Y41"/>
  <c r="Y71"/>
  <c r="Y123"/>
  <c r="Y148"/>
  <c r="I176"/>
  <c r="I151"/>
  <c r="I60"/>
  <c r="Y60" s="1"/>
  <c r="I129"/>
  <c r="I193"/>
  <c r="Y193" s="1"/>
  <c r="I57"/>
  <c r="Y57" s="1"/>
  <c r="I52"/>
  <c r="Y52" s="1"/>
  <c r="I170"/>
  <c r="Y170" s="1"/>
  <c r="I112"/>
  <c r="Y112" s="1"/>
  <c r="I50"/>
  <c r="Y50" s="1"/>
  <c r="I146"/>
  <c r="Y146" s="1"/>
  <c r="I131"/>
  <c r="I168"/>
  <c r="Y168" s="1"/>
  <c r="I115"/>
  <c r="Y115" s="1"/>
  <c r="I46"/>
  <c r="Y46" s="1"/>
  <c r="I134"/>
  <c r="I105"/>
  <c r="I25"/>
  <c r="I24"/>
  <c r="Y24" s="1"/>
  <c r="J27" i="8"/>
  <c r="J161"/>
  <c r="J91"/>
  <c r="J50"/>
  <c r="J34"/>
  <c r="J150"/>
  <c r="J153"/>
  <c r="J93"/>
  <c r="J39"/>
  <c r="H8"/>
  <c r="Y8" s="1"/>
  <c r="H40"/>
  <c r="Y40" s="1"/>
  <c r="J186"/>
  <c r="H99"/>
  <c r="Y99" s="1"/>
  <c r="H28"/>
  <c r="Y28" s="1"/>
  <c r="H104"/>
  <c r="Y104" s="1"/>
  <c r="H133"/>
  <c r="Y133" s="1"/>
  <c r="J51"/>
  <c r="J152"/>
  <c r="J195"/>
  <c r="J162"/>
  <c r="J138"/>
  <c r="J174"/>
  <c r="J76"/>
  <c r="J75"/>
  <c r="J68"/>
  <c r="J154"/>
  <c r="J90"/>
  <c r="J169"/>
  <c r="J193"/>
  <c r="J105"/>
  <c r="H105"/>
  <c r="J30"/>
  <c r="H30"/>
  <c r="J81"/>
  <c r="J20"/>
  <c r="H18"/>
  <c r="H126"/>
  <c r="Y126" s="1"/>
  <c r="H57"/>
  <c r="H166"/>
  <c r="Y166" s="1"/>
  <c r="H178"/>
  <c r="Y178" s="1"/>
  <c r="H157"/>
  <c r="J83"/>
  <c r="J142"/>
  <c r="J117"/>
  <c r="J102"/>
  <c r="H109"/>
  <c r="J47"/>
  <c r="J41"/>
  <c r="J45"/>
  <c r="J120"/>
  <c r="J158"/>
  <c r="J111"/>
  <c r="H19"/>
  <c r="H44"/>
  <c r="Y44" s="1"/>
  <c r="H187"/>
  <c r="Y187" s="1"/>
  <c r="H13"/>
  <c r="Y13" s="1"/>
  <c r="H24"/>
  <c r="Y24" s="1"/>
  <c r="H137"/>
  <c r="Y137" s="1"/>
  <c r="H139"/>
  <c r="Y139" s="1"/>
  <c r="H22"/>
  <c r="Y22" s="1"/>
  <c r="H198"/>
  <c r="Y198" s="1"/>
  <c r="H100"/>
  <c r="Y100" s="1"/>
  <c r="H66"/>
  <c r="Y66" s="1"/>
  <c r="H127"/>
  <c r="Y127" s="1"/>
  <c r="H95"/>
  <c r="Y95" s="1"/>
  <c r="H183"/>
  <c r="Y183" s="1"/>
  <c r="H189"/>
  <c r="Y189" s="1"/>
  <c r="H98"/>
  <c r="H167"/>
  <c r="H31"/>
  <c r="Y31" s="1"/>
  <c r="H70"/>
  <c r="Y70" s="1"/>
  <c r="H103"/>
  <c r="Y103" s="1"/>
  <c r="H188"/>
  <c r="Y188" s="1"/>
  <c r="H181"/>
  <c r="Y181" s="1"/>
  <c r="H184"/>
  <c r="Y184" s="1"/>
  <c r="H33"/>
  <c r="Y33" s="1"/>
  <c r="H97"/>
  <c r="Y97" s="1"/>
  <c r="H10"/>
  <c r="Y10" s="1"/>
  <c r="H147"/>
  <c r="Y147" s="1"/>
  <c r="H35"/>
  <c r="Y35" s="1"/>
  <c r="H190"/>
  <c r="Y190" s="1"/>
  <c r="H69"/>
  <c r="Y69" s="1"/>
  <c r="H134"/>
  <c r="Y134" s="1"/>
  <c r="H5"/>
  <c r="Y5" s="1"/>
  <c r="H160"/>
  <c r="H140"/>
  <c r="Y140" s="1"/>
  <c r="H12"/>
  <c r="Y12" s="1"/>
  <c r="H157" i="3"/>
  <c r="H185"/>
  <c r="H74"/>
  <c r="Y74" s="1"/>
  <c r="H189"/>
  <c r="H147"/>
  <c r="H153"/>
  <c r="H116"/>
  <c r="H72"/>
  <c r="Y72" s="1"/>
  <c r="H35"/>
  <c r="H200"/>
  <c r="Y200" s="1"/>
  <c r="H8"/>
  <c r="H54"/>
  <c r="H180"/>
  <c r="H29"/>
  <c r="Y29" s="1"/>
  <c r="H18"/>
  <c r="H141"/>
  <c r="H106"/>
  <c r="H38"/>
  <c r="Y38" s="1"/>
  <c r="H17"/>
  <c r="Y17" s="1"/>
  <c r="H76"/>
  <c r="H187"/>
  <c r="H80"/>
  <c r="H92"/>
  <c r="Y92" s="1"/>
  <c r="H108"/>
  <c r="Y108" s="1"/>
  <c r="H138"/>
  <c r="H97"/>
  <c r="H114"/>
  <c r="Y114" s="1"/>
  <c r="H99"/>
  <c r="H82"/>
  <c r="H171"/>
  <c r="H33"/>
  <c r="Y33" s="1"/>
  <c r="H79"/>
  <c r="H158"/>
  <c r="H84"/>
  <c r="Y84" s="1"/>
  <c r="H14"/>
  <c r="H130"/>
  <c r="H198"/>
  <c r="Y198" s="1"/>
  <c r="H75"/>
  <c r="Y75" s="1"/>
  <c r="H37"/>
  <c r="Y37" s="1"/>
  <c r="H9"/>
  <c r="H81"/>
  <c r="Y81" s="1"/>
  <c r="H27"/>
  <c r="H32"/>
  <c r="Y32" s="1"/>
  <c r="H63"/>
  <c r="H163"/>
  <c r="Y163" s="1"/>
  <c r="H45"/>
  <c r="H178"/>
  <c r="H161"/>
  <c r="Y161" s="1"/>
  <c r="H176"/>
  <c r="H118"/>
  <c r="H151"/>
  <c r="H129"/>
  <c r="H139"/>
  <c r="H109"/>
  <c r="H119"/>
  <c r="H93"/>
  <c r="H105"/>
  <c r="Y105" s="1"/>
  <c r="H66"/>
  <c r="Y66" s="1"/>
  <c r="H56"/>
  <c r="Y56" s="1"/>
  <c r="H190"/>
  <c r="H121"/>
  <c r="Y121" s="1"/>
  <c r="H94"/>
  <c r="Y94" s="1"/>
  <c r="H149"/>
  <c r="H103"/>
  <c r="H69"/>
  <c r="H43"/>
  <c r="Y43" s="1"/>
  <c r="H132"/>
  <c r="Y132" s="1"/>
  <c r="H44"/>
  <c r="Y44" s="1"/>
  <c r="H88"/>
  <c r="Y88" s="1"/>
  <c r="H195"/>
  <c r="Y195" s="1"/>
  <c r="H110"/>
  <c r="Y110" s="1"/>
  <c r="H140"/>
  <c r="H167"/>
  <c r="H87"/>
  <c r="Y87" s="1"/>
  <c r="H20"/>
  <c r="H127"/>
  <c r="H89"/>
  <c r="Y89" s="1"/>
  <c r="H22"/>
  <c r="H25"/>
  <c r="H15"/>
  <c r="Y15" s="1"/>
  <c r="H124"/>
  <c r="Y124" s="1"/>
  <c r="H120"/>
  <c r="Y120" s="1"/>
  <c r="H155"/>
  <c r="H23"/>
  <c r="Y23" s="1"/>
  <c r="H192"/>
  <c r="Y192" s="1"/>
  <c r="H19"/>
  <c r="H70"/>
  <c r="Y70" s="1"/>
  <c r="H65"/>
  <c r="H68"/>
  <c r="Y68" s="1"/>
  <c r="H135"/>
  <c r="Y135" s="1"/>
  <c r="H177"/>
  <c r="Y177" s="1"/>
  <c r="H83"/>
  <c r="H62"/>
  <c r="Y62" s="1"/>
  <c r="H40"/>
  <c r="H199"/>
  <c r="H181"/>
  <c r="H134"/>
  <c r="Y172"/>
  <c r="Y12"/>
  <c r="Y77"/>
  <c r="X31"/>
  <c r="X201"/>
  <c r="X51"/>
  <c r="X48"/>
  <c r="X22"/>
  <c r="X155"/>
  <c r="X96"/>
  <c r="X87"/>
  <c r="X91"/>
  <c r="X23"/>
  <c r="X142"/>
  <c r="X100"/>
  <c r="X33"/>
  <c r="X21"/>
  <c r="X84"/>
  <c r="X103"/>
  <c r="X44"/>
  <c r="X70"/>
  <c r="X110"/>
  <c r="X171"/>
  <c r="X165"/>
  <c r="X106"/>
  <c r="X38"/>
  <c r="X166"/>
  <c r="X65"/>
  <c r="X68"/>
  <c r="X197"/>
  <c r="X135"/>
  <c r="X177"/>
  <c r="X83"/>
  <c r="X86"/>
  <c r="X62"/>
  <c r="X40"/>
  <c r="X199"/>
  <c r="X57"/>
  <c r="X173"/>
  <c r="X52"/>
  <c r="X152"/>
  <c r="X170"/>
  <c r="X107"/>
  <c r="X101"/>
  <c r="X154"/>
  <c r="X143"/>
  <c r="X125"/>
  <c r="X50"/>
  <c r="X156"/>
  <c r="X30"/>
  <c r="X131"/>
  <c r="X34"/>
  <c r="X109"/>
  <c r="X127"/>
  <c r="X77"/>
  <c r="X95"/>
  <c r="X168"/>
  <c r="X186"/>
  <c r="X115"/>
  <c r="X85"/>
  <c r="X46"/>
  <c r="X162"/>
  <c r="X116"/>
  <c r="X144"/>
  <c r="X92"/>
  <c r="X6"/>
  <c r="X174"/>
  <c r="X119"/>
  <c r="X105"/>
  <c r="X11"/>
  <c r="X153"/>
  <c r="X189"/>
  <c r="X66"/>
  <c r="X25"/>
  <c r="X98"/>
  <c r="X172"/>
  <c r="X185"/>
  <c r="X157"/>
  <c r="X5"/>
  <c r="U112" i="8"/>
  <c r="X112"/>
  <c r="U132"/>
  <c r="X132"/>
  <c r="U103"/>
  <c r="X103"/>
  <c r="U61"/>
  <c r="X61"/>
  <c r="U203"/>
  <c r="X203"/>
  <c r="U101"/>
  <c r="X101"/>
  <c r="U89"/>
  <c r="X89"/>
  <c r="U179"/>
  <c r="X179"/>
  <c r="U9"/>
  <c r="X9"/>
  <c r="Y48"/>
  <c r="Y124"/>
  <c r="Y125"/>
  <c r="Y112"/>
  <c r="Y32"/>
  <c r="Y94"/>
  <c r="X18"/>
  <c r="Y153"/>
  <c r="X153"/>
  <c r="Y36"/>
  <c r="X36"/>
  <c r="X170"/>
  <c r="Y92"/>
  <c r="X92"/>
  <c r="Y34"/>
  <c r="X34"/>
  <c r="X40"/>
  <c r="Y82"/>
  <c r="X82"/>
  <c r="X197"/>
  <c r="Y202"/>
  <c r="X202"/>
  <c r="Y77"/>
  <c r="X77"/>
  <c r="X126"/>
  <c r="X150"/>
  <c r="Y114"/>
  <c r="X114"/>
  <c r="Y129"/>
  <c r="X129"/>
  <c r="X66"/>
  <c r="Y135"/>
  <c r="X135"/>
  <c r="X25"/>
  <c r="X156"/>
  <c r="Y177"/>
  <c r="X177"/>
  <c r="Y186"/>
  <c r="X186"/>
  <c r="X84"/>
  <c r="X62"/>
  <c r="X189"/>
  <c r="X94"/>
  <c r="X95"/>
  <c r="X31"/>
  <c r="X104"/>
  <c r="X157"/>
  <c r="X49"/>
  <c r="Y191"/>
  <c r="X191"/>
  <c r="X57"/>
  <c r="X78"/>
  <c r="X8"/>
  <c r="X26"/>
  <c r="Y116"/>
  <c r="X116"/>
  <c r="X85"/>
  <c r="X199"/>
  <c r="Y21"/>
  <c r="X21"/>
  <c r="Y38"/>
  <c r="X38"/>
  <c r="X166"/>
  <c r="Y143"/>
  <c r="X143"/>
  <c r="X141"/>
  <c r="X46"/>
  <c r="Y80"/>
  <c r="X80"/>
  <c r="X17"/>
  <c r="X148"/>
  <c r="X99"/>
  <c r="X24"/>
  <c r="X178"/>
  <c r="Y59"/>
  <c r="X59"/>
  <c r="X44"/>
  <c r="X79"/>
  <c r="X28"/>
  <c r="Y15"/>
  <c r="X15"/>
  <c r="Y185"/>
  <c r="Y84"/>
  <c r="Y175"/>
  <c r="Y122"/>
  <c r="Y17"/>
  <c r="X159"/>
  <c r="Y93"/>
  <c r="X93"/>
  <c r="Y83"/>
  <c r="X83"/>
  <c r="Y161"/>
  <c r="X161"/>
  <c r="Y51"/>
  <c r="X51"/>
  <c r="Y152"/>
  <c r="X152"/>
  <c r="Y195"/>
  <c r="X195"/>
  <c r="X60"/>
  <c r="X64"/>
  <c r="X127"/>
  <c r="Y142"/>
  <c r="X142"/>
  <c r="Y117"/>
  <c r="X117"/>
  <c r="X63"/>
  <c r="X100"/>
  <c r="X102"/>
  <c r="X96"/>
  <c r="X69"/>
  <c r="X108"/>
  <c r="X118"/>
  <c r="X137"/>
  <c r="X131"/>
  <c r="Y109"/>
  <c r="X109"/>
  <c r="X58"/>
  <c r="X47"/>
  <c r="X86"/>
  <c r="X35"/>
  <c r="X37"/>
  <c r="X183"/>
  <c r="X52"/>
  <c r="X91"/>
  <c r="Y41"/>
  <c r="X41"/>
  <c r="X45"/>
  <c r="X72"/>
  <c r="X98"/>
  <c r="X168"/>
  <c r="Y120"/>
  <c r="X120"/>
  <c r="X200"/>
  <c r="Y39"/>
  <c r="X39"/>
  <c r="X158"/>
  <c r="Y50"/>
  <c r="X50"/>
  <c r="Y111"/>
  <c r="X111"/>
  <c r="Y162"/>
  <c r="X162"/>
  <c r="X155"/>
  <c r="X138"/>
  <c r="Y174"/>
  <c r="X174"/>
  <c r="X22"/>
  <c r="Y76"/>
  <c r="X76"/>
  <c r="X192"/>
  <c r="Y75"/>
  <c r="X75"/>
  <c r="Y68"/>
  <c r="X68"/>
  <c r="X119"/>
  <c r="X123"/>
  <c r="X165"/>
  <c r="X130"/>
  <c r="Y154"/>
  <c r="X154"/>
  <c r="X90"/>
  <c r="Y169"/>
  <c r="X169"/>
  <c r="X110"/>
  <c r="X190"/>
  <c r="Y193"/>
  <c r="X193"/>
  <c r="X121"/>
  <c r="X73"/>
  <c r="X180"/>
  <c r="X194"/>
  <c r="X5"/>
  <c r="X87"/>
  <c r="X134"/>
  <c r="X105"/>
  <c r="X145"/>
  <c r="X30"/>
  <c r="X43"/>
  <c r="X106"/>
  <c r="X176"/>
  <c r="X173"/>
  <c r="X81"/>
  <c r="X107"/>
  <c r="X20"/>
  <c r="X146"/>
  <c r="X163"/>
  <c r="X196"/>
  <c r="X56"/>
  <c r="X182"/>
  <c r="X42"/>
  <c r="X65"/>
  <c r="X171"/>
  <c r="X164"/>
  <c r="X4"/>
  <c r="X12"/>
  <c r="U201"/>
  <c r="X201"/>
  <c r="U27"/>
  <c r="X27"/>
  <c r="U125"/>
  <c r="X125"/>
  <c r="U70"/>
  <c r="X70"/>
  <c r="U32"/>
  <c r="X32"/>
  <c r="U172"/>
  <c r="X172"/>
  <c r="U124"/>
  <c r="X124"/>
  <c r="U175"/>
  <c r="X175"/>
  <c r="U113"/>
  <c r="X113"/>
  <c r="U55"/>
  <c r="X55"/>
  <c r="U88"/>
  <c r="X88"/>
  <c r="U67"/>
  <c r="X67"/>
  <c r="U188"/>
  <c r="X188"/>
  <c r="U128"/>
  <c r="X128"/>
  <c r="U187"/>
  <c r="X187"/>
  <c r="U74"/>
  <c r="X74"/>
  <c r="U29"/>
  <c r="X29"/>
  <c r="U115"/>
  <c r="X115"/>
  <c r="U144"/>
  <c r="X144"/>
  <c r="U181"/>
  <c r="X181"/>
  <c r="U23"/>
  <c r="X23"/>
  <c r="U167"/>
  <c r="X167"/>
  <c r="U151"/>
  <c r="X151"/>
  <c r="U198"/>
  <c r="X198"/>
  <c r="U184"/>
  <c r="X184"/>
  <c r="U33"/>
  <c r="X33"/>
  <c r="U97"/>
  <c r="X97"/>
  <c r="U7"/>
  <c r="X7"/>
  <c r="U133"/>
  <c r="X133"/>
  <c r="U139"/>
  <c r="X139"/>
  <c r="U149"/>
  <c r="X149"/>
  <c r="U136"/>
  <c r="X136"/>
  <c r="U13"/>
  <c r="X13"/>
  <c r="U122"/>
  <c r="X122"/>
  <c r="U185"/>
  <c r="X185"/>
  <c r="U10"/>
  <c r="X10"/>
  <c r="U147"/>
  <c r="X147"/>
  <c r="Y170"/>
  <c r="Y71"/>
  <c r="Y88"/>
  <c r="Y29"/>
  <c r="Y115"/>
  <c r="Y151"/>
  <c r="Y7"/>
  <c r="Y149"/>
  <c r="X160"/>
  <c r="X140"/>
  <c r="X16"/>
  <c r="X53"/>
  <c r="X14"/>
  <c r="X11"/>
  <c r="X19"/>
  <c r="X56" i="3"/>
  <c r="X61"/>
  <c r="X81"/>
  <c r="X55"/>
  <c r="X149"/>
  <c r="X160"/>
  <c r="X182"/>
  <c r="X150"/>
  <c r="X88"/>
  <c r="X93"/>
  <c r="U180"/>
  <c r="X180"/>
  <c r="U132"/>
  <c r="X132"/>
  <c r="U128"/>
  <c r="X128"/>
  <c r="U183"/>
  <c r="X183"/>
  <c r="U12"/>
  <c r="X12"/>
  <c r="U164"/>
  <c r="X164"/>
  <c r="U184"/>
  <c r="X184"/>
  <c r="U194"/>
  <c r="X194"/>
  <c r="U67"/>
  <c r="X67"/>
  <c r="U179"/>
  <c r="X179"/>
  <c r="U39"/>
  <c r="X39"/>
  <c r="X124"/>
  <c r="X120"/>
  <c r="X111"/>
  <c r="X42"/>
  <c r="X113"/>
  <c r="X59"/>
  <c r="X29"/>
  <c r="X24"/>
  <c r="X114"/>
  <c r="X145"/>
  <c r="X122"/>
  <c r="X19"/>
  <c r="X14"/>
  <c r="X104"/>
  <c r="X13"/>
  <c r="X130"/>
  <c r="X47"/>
  <c r="X198"/>
  <c r="X75"/>
  <c r="X37"/>
  <c r="X26"/>
  <c r="X43"/>
  <c r="X195"/>
  <c r="X49"/>
  <c r="X136"/>
  <c r="X9"/>
  <c r="X167"/>
  <c r="X141"/>
  <c r="X121"/>
  <c r="X35"/>
  <c r="X28"/>
  <c r="X58"/>
  <c r="X27"/>
  <c r="X137"/>
  <c r="X203"/>
  <c r="X32"/>
  <c r="X73"/>
  <c r="X108"/>
  <c r="X18"/>
  <c r="X69"/>
  <c r="X97"/>
  <c r="X63"/>
  <c r="X89"/>
  <c r="X163"/>
  <c r="X158"/>
  <c r="X82"/>
  <c r="X17"/>
  <c r="X138"/>
  <c r="X8"/>
  <c r="X45"/>
  <c r="X178"/>
  <c r="X161"/>
  <c r="X202"/>
  <c r="X200"/>
  <c r="X159"/>
  <c r="X10"/>
  <c r="X176"/>
  <c r="X118"/>
  <c r="X151"/>
  <c r="X60"/>
  <c r="X129"/>
  <c r="X193"/>
  <c r="X139"/>
  <c r="X148"/>
  <c r="X112"/>
  <c r="X191"/>
  <c r="X181"/>
  <c r="X123"/>
  <c r="X36"/>
  <c r="X90"/>
  <c r="X78"/>
  <c r="X140"/>
  <c r="X169"/>
  <c r="X133"/>
  <c r="X188"/>
  <c r="X175"/>
  <c r="X196"/>
  <c r="X147"/>
  <c r="X74"/>
  <c r="X16"/>
  <c r="U99"/>
  <c r="X99"/>
  <c r="U79"/>
  <c r="X79"/>
  <c r="U80"/>
  <c r="X80"/>
  <c r="X126"/>
  <c r="X64"/>
  <c r="X7"/>
  <c r="X4"/>
  <c r="X192"/>
  <c r="X53"/>
  <c r="X72"/>
  <c r="X54"/>
  <c r="X71"/>
  <c r="X15"/>
  <c r="X94"/>
  <c r="X190"/>
  <c r="X76"/>
  <c r="X187"/>
  <c r="X20"/>
  <c r="X117"/>
  <c r="X146"/>
  <c r="X134"/>
  <c r="X41"/>
  <c r="Y166"/>
  <c r="Y197"/>
  <c r="Y125"/>
  <c r="Y142"/>
  <c r="Y51"/>
  <c r="Y96"/>
  <c r="Y42"/>
  <c r="Y7"/>
  <c r="Y31"/>
  <c r="Y100"/>
  <c r="Y111"/>
  <c r="Y113"/>
  <c r="Y59"/>
  <c r="Y122"/>
  <c r="Y86"/>
  <c r="Y201"/>
  <c r="Y53"/>
  <c r="Y126"/>
  <c r="Y160"/>
  <c r="Y13"/>
  <c r="Y26"/>
  <c r="Y136"/>
  <c r="Y150"/>
  <c r="Y58"/>
  <c r="J92" i="8"/>
  <c r="U92"/>
  <c r="J82"/>
  <c r="U82"/>
  <c r="U18"/>
  <c r="U153"/>
  <c r="U36"/>
  <c r="U170"/>
  <c r="U34"/>
  <c r="U40"/>
  <c r="U197"/>
  <c r="U202"/>
  <c r="U77"/>
  <c r="U126"/>
  <c r="U150"/>
  <c r="J48"/>
  <c r="U48"/>
  <c r="J71"/>
  <c r="U71"/>
  <c r="U160"/>
  <c r="U140"/>
  <c r="U16"/>
  <c r="U53"/>
  <c r="U14"/>
  <c r="U6"/>
  <c r="U11"/>
  <c r="U19"/>
  <c r="U114"/>
  <c r="U129"/>
  <c r="U66"/>
  <c r="U135"/>
  <c r="U25"/>
  <c r="U156"/>
  <c r="U177"/>
  <c r="U186"/>
  <c r="U84"/>
  <c r="U62"/>
  <c r="U189"/>
  <c r="U94"/>
  <c r="U95"/>
  <c r="U31"/>
  <c r="U104"/>
  <c r="U157"/>
  <c r="U49"/>
  <c r="U191"/>
  <c r="U57"/>
  <c r="U78"/>
  <c r="U8"/>
  <c r="U26"/>
  <c r="U116"/>
  <c r="U85"/>
  <c r="U199"/>
  <c r="U21"/>
  <c r="U38"/>
  <c r="U166"/>
  <c r="U143"/>
  <c r="U141"/>
  <c r="U46"/>
  <c r="U80"/>
  <c r="U17"/>
  <c r="U148"/>
  <c r="U99"/>
  <c r="U24"/>
  <c r="U178"/>
  <c r="U59"/>
  <c r="U44"/>
  <c r="U79"/>
  <c r="U28"/>
  <c r="U15"/>
  <c r="U159"/>
  <c r="U93"/>
  <c r="U83"/>
  <c r="U161"/>
  <c r="U51"/>
  <c r="U152"/>
  <c r="U195"/>
  <c r="U60"/>
  <c r="U64"/>
  <c r="U127"/>
  <c r="U142"/>
  <c r="U117"/>
  <c r="U63"/>
  <c r="U100"/>
  <c r="U102"/>
  <c r="U96"/>
  <c r="U69"/>
  <c r="U108"/>
  <c r="U118"/>
  <c r="U137"/>
  <c r="U131"/>
  <c r="U109"/>
  <c r="U58"/>
  <c r="U47"/>
  <c r="U86"/>
  <c r="U35"/>
  <c r="U37"/>
  <c r="U183"/>
  <c r="U52"/>
  <c r="U91"/>
  <c r="U41"/>
  <c r="U45"/>
  <c r="U72"/>
  <c r="U98"/>
  <c r="U168"/>
  <c r="U120"/>
  <c r="U200"/>
  <c r="U39"/>
  <c r="U158"/>
  <c r="U50"/>
  <c r="U111"/>
  <c r="U162"/>
  <c r="U155"/>
  <c r="U138"/>
  <c r="U174"/>
  <c r="U22"/>
  <c r="U76"/>
  <c r="U192"/>
  <c r="U75"/>
  <c r="U68"/>
  <c r="U119"/>
  <c r="U123"/>
  <c r="U165"/>
  <c r="U130"/>
  <c r="U154"/>
  <c r="U90"/>
  <c r="U169"/>
  <c r="U110"/>
  <c r="U190"/>
  <c r="U193"/>
  <c r="U121"/>
  <c r="U73"/>
  <c r="U180"/>
  <c r="U194"/>
  <c r="U5"/>
  <c r="U87"/>
  <c r="U134"/>
  <c r="U105"/>
  <c r="U145"/>
  <c r="U30"/>
  <c r="U43"/>
  <c r="U106"/>
  <c r="U176"/>
  <c r="U173"/>
  <c r="U81"/>
  <c r="U107"/>
  <c r="U20"/>
  <c r="U146"/>
  <c r="U163"/>
  <c r="U196"/>
  <c r="U56"/>
  <c r="U182"/>
  <c r="U42"/>
  <c r="U65"/>
  <c r="U171"/>
  <c r="U164"/>
  <c r="U4"/>
  <c r="U12"/>
  <c r="J54"/>
  <c r="U93" i="3"/>
  <c r="U33"/>
  <c r="U21"/>
  <c r="U84"/>
  <c r="U103"/>
  <c r="U44"/>
  <c r="U72"/>
  <c r="U70"/>
  <c r="U110"/>
  <c r="U171"/>
  <c r="U165"/>
  <c r="U106"/>
  <c r="U38"/>
  <c r="U54"/>
  <c r="U86"/>
  <c r="U57"/>
  <c r="U173"/>
  <c r="U52"/>
  <c r="U152"/>
  <c r="U170"/>
  <c r="U107"/>
  <c r="U101"/>
  <c r="U154"/>
  <c r="U143"/>
  <c r="U50"/>
  <c r="U156"/>
  <c r="U30"/>
  <c r="U131"/>
  <c r="U34"/>
  <c r="U109"/>
  <c r="U127"/>
  <c r="U77"/>
  <c r="U95"/>
  <c r="U168"/>
  <c r="U186"/>
  <c r="U85"/>
  <c r="U46"/>
  <c r="U162"/>
  <c r="U116"/>
  <c r="U144"/>
  <c r="U92"/>
  <c r="U6"/>
  <c r="U174"/>
  <c r="U119"/>
  <c r="U105"/>
  <c r="U11"/>
  <c r="U153"/>
  <c r="U189"/>
  <c r="U66"/>
  <c r="U25"/>
  <c r="U98"/>
  <c r="U56"/>
  <c r="U61"/>
  <c r="U14"/>
  <c r="U104"/>
  <c r="U13"/>
  <c r="U130"/>
  <c r="U47"/>
  <c r="U198"/>
  <c r="U75"/>
  <c r="U37"/>
  <c r="U26"/>
  <c r="U43"/>
  <c r="U195"/>
  <c r="U49"/>
  <c r="U9"/>
  <c r="U81"/>
  <c r="U55"/>
  <c r="U149"/>
  <c r="U160"/>
  <c r="U182"/>
  <c r="U150"/>
  <c r="U88"/>
  <c r="U167"/>
  <c r="U141"/>
  <c r="U121"/>
  <c r="U28"/>
  <c r="U41"/>
  <c r="H23" i="8"/>
  <c r="Y23" s="1"/>
  <c r="H156"/>
  <c r="Y156" s="1"/>
  <c r="H141"/>
  <c r="Y141" s="1"/>
  <c r="H46"/>
  <c r="Y46" s="1"/>
  <c r="H192"/>
  <c r="Y192" s="1"/>
  <c r="H119"/>
  <c r="Y119" s="1"/>
  <c r="H123"/>
  <c r="Y123" s="1"/>
  <c r="H165"/>
  <c r="Y165" s="1"/>
  <c r="H130"/>
  <c r="Y130" s="1"/>
  <c r="H110"/>
  <c r="Y110" s="1"/>
  <c r="H73"/>
  <c r="Y73" s="1"/>
  <c r="H180"/>
  <c r="Y180" s="1"/>
  <c r="H194"/>
  <c r="H87"/>
  <c r="Y87" s="1"/>
  <c r="H145"/>
  <c r="Y145" s="1"/>
  <c r="H43"/>
  <c r="H106"/>
  <c r="Y106" s="1"/>
  <c r="H176"/>
  <c r="Y176" s="1"/>
  <c r="H173"/>
  <c r="Y173" s="1"/>
  <c r="H146"/>
  <c r="Y146" s="1"/>
  <c r="H163"/>
  <c r="H196"/>
  <c r="Y196" s="1"/>
  <c r="H56"/>
  <c r="Y56" s="1"/>
  <c r="H182"/>
  <c r="Y182" s="1"/>
  <c r="H42"/>
  <c r="H65"/>
  <c r="Y65" s="1"/>
  <c r="H164"/>
  <c r="H4"/>
  <c r="Y4" s="1"/>
  <c r="H203"/>
  <c r="Y203" s="1"/>
  <c r="H89"/>
  <c r="Y89" s="1"/>
  <c r="H9"/>
  <c r="Y9" s="1"/>
  <c r="H16"/>
  <c r="H53"/>
  <c r="H14"/>
  <c r="H6"/>
  <c r="J166" i="3"/>
  <c r="U166"/>
  <c r="J65"/>
  <c r="U65"/>
  <c r="J68"/>
  <c r="U68"/>
  <c r="J197"/>
  <c r="U197"/>
  <c r="J135"/>
  <c r="U135"/>
  <c r="J177"/>
  <c r="U177"/>
  <c r="J83"/>
  <c r="U83"/>
  <c r="J62"/>
  <c r="U62"/>
  <c r="J40"/>
  <c r="U40"/>
  <c r="J199"/>
  <c r="U199"/>
  <c r="J125"/>
  <c r="U125"/>
  <c r="J115"/>
  <c r="U115"/>
  <c r="U124"/>
  <c r="U120"/>
  <c r="U111"/>
  <c r="U126"/>
  <c r="U42"/>
  <c r="U113"/>
  <c r="U59"/>
  <c r="U31"/>
  <c r="U64"/>
  <c r="U201"/>
  <c r="U51"/>
  <c r="U48"/>
  <c r="U22"/>
  <c r="U155"/>
  <c r="U96"/>
  <c r="U87"/>
  <c r="U91"/>
  <c r="U23"/>
  <c r="U142"/>
  <c r="U100"/>
  <c r="U7"/>
  <c r="U29"/>
  <c r="U24"/>
  <c r="U4"/>
  <c r="U192"/>
  <c r="U114"/>
  <c r="U145"/>
  <c r="U122"/>
  <c r="U19"/>
  <c r="U53"/>
  <c r="U172"/>
  <c r="U185"/>
  <c r="U157"/>
  <c r="U71"/>
  <c r="U5"/>
  <c r="J159"/>
  <c r="U159"/>
  <c r="J176"/>
  <c r="U176"/>
  <c r="J118"/>
  <c r="U118"/>
  <c r="J60"/>
  <c r="U60"/>
  <c r="J129"/>
  <c r="U129"/>
  <c r="J139"/>
  <c r="U139"/>
  <c r="U15"/>
  <c r="U136"/>
  <c r="U35"/>
  <c r="U58"/>
  <c r="U27"/>
  <c r="U137"/>
  <c r="U203"/>
  <c r="U32"/>
  <c r="U73"/>
  <c r="U108"/>
  <c r="U18"/>
  <c r="U69"/>
  <c r="U97"/>
  <c r="U63"/>
  <c r="U89"/>
  <c r="U163"/>
  <c r="U158"/>
  <c r="U82"/>
  <c r="U17"/>
  <c r="U138"/>
  <c r="U8"/>
  <c r="U94"/>
  <c r="U190"/>
  <c r="U76"/>
  <c r="U187"/>
  <c r="U20"/>
  <c r="U45"/>
  <c r="U178"/>
  <c r="U161"/>
  <c r="U202"/>
  <c r="U200"/>
  <c r="U117"/>
  <c r="U10"/>
  <c r="U151"/>
  <c r="U193"/>
  <c r="U148"/>
  <c r="U112"/>
  <c r="U191"/>
  <c r="U181"/>
  <c r="U123"/>
  <c r="U146"/>
  <c r="U36"/>
  <c r="U90"/>
  <c r="U134"/>
  <c r="U78"/>
  <c r="U140"/>
  <c r="U169"/>
  <c r="U133"/>
  <c r="U188"/>
  <c r="U175"/>
  <c r="U196"/>
  <c r="U147"/>
  <c r="U74"/>
  <c r="U16"/>
  <c r="J159" i="8"/>
  <c r="K159"/>
  <c r="J188"/>
  <c r="J64"/>
  <c r="J127"/>
  <c r="J100"/>
  <c r="J96"/>
  <c r="J108"/>
  <c r="J131"/>
  <c r="J60"/>
  <c r="J63"/>
  <c r="J69"/>
  <c r="J118"/>
  <c r="J137"/>
  <c r="J58"/>
  <c r="K86"/>
  <c r="K165"/>
  <c r="J109"/>
  <c r="J86"/>
  <c r="K91"/>
  <c r="K41"/>
  <c r="K45"/>
  <c r="K120"/>
  <c r="K39"/>
  <c r="K158"/>
  <c r="K50"/>
  <c r="K111"/>
  <c r="K162"/>
  <c r="K138"/>
  <c r="K174"/>
  <c r="K76"/>
  <c r="K75"/>
  <c r="K68"/>
  <c r="J130"/>
  <c r="J110"/>
  <c r="J190"/>
  <c r="J121"/>
  <c r="J73"/>
  <c r="J180"/>
  <c r="J194"/>
  <c r="J5"/>
  <c r="J87"/>
  <c r="J134"/>
  <c r="J145"/>
  <c r="J43"/>
  <c r="J106"/>
  <c r="J176"/>
  <c r="J173"/>
  <c r="J107"/>
  <c r="J146"/>
  <c r="J163"/>
  <c r="J196"/>
  <c r="J56"/>
  <c r="J182"/>
  <c r="J42"/>
  <c r="J65"/>
  <c r="J171"/>
  <c r="J164"/>
  <c r="J4"/>
  <c r="J203"/>
  <c r="J101"/>
  <c r="J89"/>
  <c r="J160"/>
  <c r="J179"/>
  <c r="J9"/>
  <c r="J140"/>
  <c r="J16"/>
  <c r="J53"/>
  <c r="J14"/>
  <c r="J6"/>
  <c r="J11"/>
  <c r="J19"/>
  <c r="K93"/>
  <c r="K83"/>
  <c r="K161"/>
  <c r="K51"/>
  <c r="K152"/>
  <c r="K195"/>
  <c r="K60"/>
  <c r="K64"/>
  <c r="K127"/>
  <c r="K142"/>
  <c r="K117"/>
  <c r="K63"/>
  <c r="K100"/>
  <c r="K102"/>
  <c r="K96"/>
  <c r="K69"/>
  <c r="K108"/>
  <c r="K118"/>
  <c r="K137"/>
  <c r="K131"/>
  <c r="K109"/>
  <c r="K58"/>
  <c r="K47"/>
  <c r="J35"/>
  <c r="K35"/>
  <c r="J37"/>
  <c r="K37"/>
  <c r="J183"/>
  <c r="K183"/>
  <c r="J52"/>
  <c r="K52"/>
  <c r="J72"/>
  <c r="K72"/>
  <c r="J98"/>
  <c r="K98"/>
  <c r="J168"/>
  <c r="K168"/>
  <c r="J200"/>
  <c r="K200"/>
  <c r="J155"/>
  <c r="K155"/>
  <c r="J22"/>
  <c r="K22"/>
  <c r="J192"/>
  <c r="K192"/>
  <c r="J119"/>
  <c r="K119"/>
  <c r="J123"/>
  <c r="K123"/>
  <c r="J165"/>
  <c r="M196"/>
  <c r="K130"/>
  <c r="K154"/>
  <c r="K90"/>
  <c r="K169"/>
  <c r="K110"/>
  <c r="K190"/>
  <c r="K193"/>
  <c r="K121"/>
  <c r="K73"/>
  <c r="K180"/>
  <c r="K194"/>
  <c r="K5"/>
  <c r="K87"/>
  <c r="K134"/>
  <c r="K105"/>
  <c r="K145"/>
  <c r="K30"/>
  <c r="K43"/>
  <c r="K106"/>
  <c r="K176"/>
  <c r="K173"/>
  <c r="K81"/>
  <c r="K107"/>
  <c r="K20"/>
  <c r="K146"/>
  <c r="K163"/>
  <c r="K196"/>
  <c r="K56"/>
  <c r="K182"/>
  <c r="K42"/>
  <c r="K65"/>
  <c r="K171"/>
  <c r="K164"/>
  <c r="K4"/>
  <c r="K203"/>
  <c r="K101"/>
  <c r="K89"/>
  <c r="K160"/>
  <c r="K179"/>
  <c r="K9"/>
  <c r="K140"/>
  <c r="K16"/>
  <c r="K53"/>
  <c r="K14"/>
  <c r="K6"/>
  <c r="K11"/>
  <c r="K19"/>
  <c r="J129"/>
  <c r="J25"/>
  <c r="L25"/>
  <c r="J88"/>
  <c r="J94"/>
  <c r="J40"/>
  <c r="J32"/>
  <c r="J172"/>
  <c r="L84"/>
  <c r="J120" i="3"/>
  <c r="J86"/>
  <c r="J101"/>
  <c r="J30"/>
  <c r="J109"/>
  <c r="J46"/>
  <c r="J178"/>
  <c r="J161"/>
  <c r="J202"/>
  <c r="J151"/>
  <c r="L193"/>
  <c r="J193"/>
  <c r="J191"/>
  <c r="J181"/>
  <c r="J36"/>
  <c r="J134"/>
  <c r="J150"/>
  <c r="J99" i="8"/>
  <c r="J80"/>
  <c r="J151"/>
  <c r="J166"/>
  <c r="J10"/>
  <c r="J181"/>
  <c r="J116"/>
  <c r="J141"/>
  <c r="J97"/>
  <c r="J84"/>
  <c r="M36"/>
  <c r="J112"/>
  <c r="J132"/>
  <c r="J126"/>
  <c r="J175"/>
  <c r="J104"/>
  <c r="J29"/>
  <c r="J85"/>
  <c r="J46"/>
  <c r="J133"/>
  <c r="J201"/>
  <c r="J114"/>
  <c r="J135"/>
  <c r="J17"/>
  <c r="J59"/>
  <c r="J170"/>
  <c r="J70"/>
  <c r="J189"/>
  <c r="J23"/>
  <c r="J167"/>
  <c r="J197"/>
  <c r="J156"/>
  <c r="J95"/>
  <c r="J31"/>
  <c r="J198"/>
  <c r="J18"/>
  <c r="K36"/>
  <c r="J36"/>
  <c r="J202"/>
  <c r="J77"/>
  <c r="J103"/>
  <c r="J125"/>
  <c r="J124"/>
  <c r="J66"/>
  <c r="J113"/>
  <c r="K18"/>
  <c r="M48"/>
  <c r="M71"/>
  <c r="K125"/>
  <c r="K70"/>
  <c r="K172"/>
  <c r="K129"/>
  <c r="K175"/>
  <c r="M66"/>
  <c r="K135"/>
  <c r="K156"/>
  <c r="J55" i="3"/>
  <c r="M112" i="8"/>
  <c r="K112"/>
  <c r="M170"/>
  <c r="K170"/>
  <c r="M132"/>
  <c r="K132"/>
  <c r="M40"/>
  <c r="K40"/>
  <c r="M82"/>
  <c r="K82"/>
  <c r="M197"/>
  <c r="K197"/>
  <c r="M103"/>
  <c r="K103"/>
  <c r="M27"/>
  <c r="K27"/>
  <c r="J61"/>
  <c r="M126"/>
  <c r="K126"/>
  <c r="M150"/>
  <c r="K150"/>
  <c r="M32"/>
  <c r="K32"/>
  <c r="K114"/>
  <c r="K124"/>
  <c r="K66"/>
  <c r="K25"/>
  <c r="J55"/>
  <c r="J177"/>
  <c r="J67"/>
  <c r="K188"/>
  <c r="K62"/>
  <c r="K128"/>
  <c r="K189"/>
  <c r="J187"/>
  <c r="J74"/>
  <c r="J157"/>
  <c r="J49"/>
  <c r="J115"/>
  <c r="J191"/>
  <c r="J57"/>
  <c r="J78"/>
  <c r="J26"/>
  <c r="J21"/>
  <c r="J199"/>
  <c r="J38"/>
  <c r="J184"/>
  <c r="J33"/>
  <c r="J148"/>
  <c r="J7"/>
  <c r="J24"/>
  <c r="J139"/>
  <c r="K178"/>
  <c r="K149"/>
  <c r="K59"/>
  <c r="K136"/>
  <c r="K13"/>
  <c r="J185"/>
  <c r="J79"/>
  <c r="J12"/>
  <c r="J28"/>
  <c r="J147"/>
  <c r="J15"/>
  <c r="K153"/>
  <c r="K48"/>
  <c r="K92"/>
  <c r="K34"/>
  <c r="K201"/>
  <c r="K71"/>
  <c r="K202"/>
  <c r="K77"/>
  <c r="K61"/>
  <c r="K88"/>
  <c r="K84"/>
  <c r="J62"/>
  <c r="J128"/>
  <c r="K94"/>
  <c r="K187"/>
  <c r="K95"/>
  <c r="K74"/>
  <c r="K31"/>
  <c r="M115"/>
  <c r="M26"/>
  <c r="M46"/>
  <c r="K99"/>
  <c r="K7"/>
  <c r="K133"/>
  <c r="K139"/>
  <c r="J178"/>
  <c r="J149"/>
  <c r="J136"/>
  <c r="J44"/>
  <c r="J122"/>
  <c r="K185"/>
  <c r="K79"/>
  <c r="K10"/>
  <c r="K12"/>
  <c r="K28"/>
  <c r="K147"/>
  <c r="K15"/>
  <c r="K177"/>
  <c r="K186"/>
  <c r="K67"/>
  <c r="M104"/>
  <c r="K104"/>
  <c r="K29"/>
  <c r="K191"/>
  <c r="K57"/>
  <c r="J144"/>
  <c r="K78"/>
  <c r="K23"/>
  <c r="J8"/>
  <c r="K167"/>
  <c r="K116"/>
  <c r="K85"/>
  <c r="K199"/>
  <c r="K38"/>
  <c r="K184"/>
  <c r="J143"/>
  <c r="K141"/>
  <c r="K33"/>
  <c r="K17"/>
  <c r="K148"/>
  <c r="K24"/>
  <c r="K44"/>
  <c r="J13"/>
  <c r="K122"/>
  <c r="K113"/>
  <c r="K55"/>
  <c r="K157"/>
  <c r="K49"/>
  <c r="K115"/>
  <c r="K144"/>
  <c r="K181"/>
  <c r="K8"/>
  <c r="K26"/>
  <c r="K151"/>
  <c r="K198"/>
  <c r="K21"/>
  <c r="K166"/>
  <c r="K143"/>
  <c r="K46"/>
  <c r="K80"/>
  <c r="K97"/>
  <c r="J81" i="3"/>
  <c r="I49"/>
  <c r="J194"/>
  <c r="J11"/>
  <c r="K13"/>
  <c r="K178"/>
  <c r="J119"/>
  <c r="J93"/>
  <c r="J126"/>
  <c r="J59"/>
  <c r="J155"/>
  <c r="J23"/>
  <c r="J182"/>
  <c r="J113"/>
  <c r="J198"/>
  <c r="J37"/>
  <c r="K7"/>
  <c r="J24"/>
  <c r="J128"/>
  <c r="K161"/>
  <c r="K202"/>
  <c r="J200"/>
  <c r="J117"/>
  <c r="J10"/>
  <c r="J183"/>
  <c r="J57"/>
  <c r="L173"/>
  <c r="J173"/>
  <c r="J52"/>
  <c r="K124"/>
  <c r="K166"/>
  <c r="K128"/>
  <c r="K65"/>
  <c r="K200"/>
  <c r="K117"/>
  <c r="K68"/>
  <c r="K159"/>
  <c r="K10"/>
  <c r="K197"/>
  <c r="K183"/>
  <c r="K135"/>
  <c r="K176"/>
  <c r="K177"/>
  <c r="K118"/>
  <c r="K83"/>
  <c r="K151"/>
  <c r="K86"/>
  <c r="K60"/>
  <c r="K62"/>
  <c r="K129"/>
  <c r="K40"/>
  <c r="K193"/>
  <c r="K199"/>
  <c r="K57"/>
  <c r="K173"/>
  <c r="L170"/>
  <c r="J152"/>
  <c r="J170"/>
  <c r="J107"/>
  <c r="J148"/>
  <c r="L112"/>
  <c r="L154"/>
  <c r="J154"/>
  <c r="J143"/>
  <c r="L123"/>
  <c r="J123"/>
  <c r="J50"/>
  <c r="K156"/>
  <c r="K146"/>
  <c r="J131"/>
  <c r="J34"/>
  <c r="K36"/>
  <c r="K12"/>
  <c r="J127"/>
  <c r="J77"/>
  <c r="J95"/>
  <c r="J168"/>
  <c r="J186"/>
  <c r="K46"/>
  <c r="K134"/>
  <c r="K78"/>
  <c r="K140"/>
  <c r="K169"/>
  <c r="K133"/>
  <c r="J188"/>
  <c r="J164"/>
  <c r="K175"/>
  <c r="K80"/>
  <c r="K196"/>
  <c r="L67"/>
  <c r="J67"/>
  <c r="J179"/>
  <c r="J39"/>
  <c r="J6"/>
  <c r="J174"/>
  <c r="K105"/>
  <c r="K147"/>
  <c r="J74"/>
  <c r="K16"/>
  <c r="K153"/>
  <c r="J189"/>
  <c r="J66"/>
  <c r="J98"/>
  <c r="J172"/>
  <c r="J185"/>
  <c r="J71"/>
  <c r="J41"/>
  <c r="J5"/>
  <c r="K52"/>
  <c r="K152"/>
  <c r="K170"/>
  <c r="K139"/>
  <c r="K112"/>
  <c r="K154"/>
  <c r="K143"/>
  <c r="K191"/>
  <c r="K125"/>
  <c r="K181"/>
  <c r="K123"/>
  <c r="K50"/>
  <c r="J156"/>
  <c r="J146"/>
  <c r="K30"/>
  <c r="K131"/>
  <c r="K34"/>
  <c r="K109"/>
  <c r="J12"/>
  <c r="K127"/>
  <c r="K77"/>
  <c r="K168"/>
  <c r="K186"/>
  <c r="K115"/>
  <c r="J85"/>
  <c r="L90"/>
  <c r="J90"/>
  <c r="J162"/>
  <c r="L162"/>
  <c r="J116"/>
  <c r="J144"/>
  <c r="J92"/>
  <c r="L133"/>
  <c r="J133"/>
  <c r="K188"/>
  <c r="K164"/>
  <c r="L184"/>
  <c r="J184"/>
  <c r="J80"/>
  <c r="J196"/>
  <c r="K194"/>
  <c r="K67"/>
  <c r="K179"/>
  <c r="K39"/>
  <c r="K6"/>
  <c r="K174"/>
  <c r="K119"/>
  <c r="J105"/>
  <c r="J147"/>
  <c r="K11"/>
  <c r="K74"/>
  <c r="J16"/>
  <c r="J153"/>
  <c r="K189"/>
  <c r="K25"/>
  <c r="K172"/>
  <c r="K157"/>
  <c r="K93"/>
  <c r="K41"/>
  <c r="K5"/>
  <c r="K107"/>
  <c r="K148"/>
  <c r="J112"/>
  <c r="K101"/>
  <c r="K95"/>
  <c r="K85"/>
  <c r="K90"/>
  <c r="K162"/>
  <c r="J78"/>
  <c r="K116"/>
  <c r="J140"/>
  <c r="K144"/>
  <c r="J169"/>
  <c r="K92"/>
  <c r="K184"/>
  <c r="J175"/>
  <c r="K66"/>
  <c r="J25"/>
  <c r="K98"/>
  <c r="K185"/>
  <c r="J157"/>
  <c r="K71"/>
  <c r="L107"/>
  <c r="J31"/>
  <c r="J51"/>
  <c r="J22"/>
  <c r="J87"/>
  <c r="J43"/>
  <c r="J91"/>
  <c r="J136"/>
  <c r="K42"/>
  <c r="K56"/>
  <c r="K61"/>
  <c r="K64"/>
  <c r="K48"/>
  <c r="K104"/>
  <c r="K130"/>
  <c r="K47"/>
  <c r="K96"/>
  <c r="K75"/>
  <c r="K26"/>
  <c r="K91"/>
  <c r="K195"/>
  <c r="K49"/>
  <c r="K9"/>
  <c r="K142"/>
  <c r="J100"/>
  <c r="J29"/>
  <c r="J160"/>
  <c r="J114"/>
  <c r="K192"/>
  <c r="K15"/>
  <c r="K111"/>
  <c r="J201"/>
  <c r="K14"/>
  <c r="J13"/>
  <c r="J195"/>
  <c r="J142"/>
  <c r="K100"/>
  <c r="K81"/>
  <c r="J15"/>
  <c r="J124"/>
  <c r="K120"/>
  <c r="J111"/>
  <c r="K126"/>
  <c r="J42"/>
  <c r="K113"/>
  <c r="L56"/>
  <c r="J56"/>
  <c r="K59"/>
  <c r="J61"/>
  <c r="K31"/>
  <c r="J64"/>
  <c r="K201"/>
  <c r="J14"/>
  <c r="K51"/>
  <c r="J48"/>
  <c r="K22"/>
  <c r="J104"/>
  <c r="J130"/>
  <c r="K155"/>
  <c r="J47"/>
  <c r="K198"/>
  <c r="J96"/>
  <c r="K87"/>
  <c r="J75"/>
  <c r="K37"/>
  <c r="J26"/>
  <c r="K43"/>
  <c r="J49"/>
  <c r="K136"/>
  <c r="J9"/>
  <c r="K23"/>
  <c r="J7"/>
  <c r="K29"/>
  <c r="K4"/>
  <c r="K182"/>
  <c r="K150"/>
  <c r="K167"/>
  <c r="K141"/>
  <c r="K35"/>
  <c r="K21"/>
  <c r="K28"/>
  <c r="K103"/>
  <c r="K137"/>
  <c r="K44"/>
  <c r="K203"/>
  <c r="K32"/>
  <c r="K73"/>
  <c r="K18"/>
  <c r="K69"/>
  <c r="K110"/>
  <c r="K171"/>
  <c r="K165"/>
  <c r="K106"/>
  <c r="K158"/>
  <c r="K82"/>
  <c r="K138"/>
  <c r="K8"/>
  <c r="K190"/>
  <c r="K180"/>
  <c r="K76"/>
  <c r="K132"/>
  <c r="K187"/>
  <c r="K99"/>
  <c r="K20"/>
  <c r="K79"/>
  <c r="K145"/>
  <c r="K24"/>
  <c r="K149"/>
  <c r="J122"/>
  <c r="J19"/>
  <c r="J88"/>
  <c r="J53"/>
  <c r="J121"/>
  <c r="J33"/>
  <c r="J84"/>
  <c r="J58"/>
  <c r="J27"/>
  <c r="J44"/>
  <c r="J203"/>
  <c r="J32"/>
  <c r="J108"/>
  <c r="J72"/>
  <c r="J70"/>
  <c r="J97"/>
  <c r="J63"/>
  <c r="J89"/>
  <c r="J163"/>
  <c r="J38"/>
  <c r="J17"/>
  <c r="J54"/>
  <c r="J94"/>
  <c r="J190"/>
  <c r="J180"/>
  <c r="J132"/>
  <c r="J187"/>
  <c r="J99"/>
  <c r="J45"/>
  <c r="J79"/>
  <c r="J4"/>
  <c r="K55"/>
  <c r="J149"/>
  <c r="K160"/>
  <c r="J192"/>
  <c r="K114"/>
  <c r="J145"/>
  <c r="K122"/>
  <c r="K19"/>
  <c r="K88"/>
  <c r="L167"/>
  <c r="J167"/>
  <c r="K53"/>
  <c r="J141"/>
  <c r="K121"/>
  <c r="J35"/>
  <c r="K33"/>
  <c r="J21"/>
  <c r="K84"/>
  <c r="J28"/>
  <c r="K58"/>
  <c r="J103"/>
  <c r="K27"/>
  <c r="L137"/>
  <c r="J137"/>
  <c r="J73"/>
  <c r="K108"/>
  <c r="J18"/>
  <c r="K72"/>
  <c r="J69"/>
  <c r="K70"/>
  <c r="J110"/>
  <c r="K97"/>
  <c r="J171"/>
  <c r="K63"/>
  <c r="L165"/>
  <c r="J165"/>
  <c r="K89"/>
  <c r="J106"/>
  <c r="K163"/>
  <c r="J158"/>
  <c r="K38"/>
  <c r="J82"/>
  <c r="K17"/>
  <c r="J138"/>
  <c r="K54"/>
  <c r="J8"/>
  <c r="K94"/>
  <c r="J76"/>
  <c r="J20"/>
  <c r="K45"/>
  <c r="L52" i="8" l="1"/>
  <c r="W36" i="3"/>
  <c r="W48"/>
  <c r="W8" i="8"/>
  <c r="L150" i="3"/>
  <c r="W25"/>
  <c r="W157"/>
  <c r="W69"/>
  <c r="W68"/>
  <c r="W9"/>
  <c r="W29" i="8"/>
  <c r="L10" i="9"/>
  <c r="M10" s="1"/>
  <c r="L103" i="3"/>
  <c r="L48"/>
  <c r="L49"/>
  <c r="L91"/>
  <c r="L114"/>
  <c r="L201"/>
  <c r="L144"/>
  <c r="L85"/>
  <c r="L59"/>
  <c r="Y65"/>
  <c r="Y140"/>
  <c r="Y103"/>
  <c r="Y27"/>
  <c r="Y171"/>
  <c r="Y99"/>
  <c r="Y189"/>
  <c r="Y185"/>
  <c r="L102"/>
  <c r="W22" i="8"/>
  <c r="W15"/>
  <c r="W23"/>
  <c r="B13" i="9"/>
  <c r="W10" i="8"/>
  <c r="W25"/>
  <c r="W18"/>
  <c r="C13" i="9"/>
  <c r="C11"/>
  <c r="C12"/>
  <c r="C10"/>
  <c r="C14"/>
  <c r="C8"/>
  <c r="C20"/>
  <c r="C22"/>
  <c r="C24"/>
  <c r="C7"/>
  <c r="C27"/>
  <c r="C5"/>
  <c r="C4"/>
  <c r="C17"/>
  <c r="C18"/>
  <c r="C6"/>
  <c r="C16"/>
  <c r="C9"/>
  <c r="C21"/>
  <c r="C19"/>
  <c r="C23"/>
  <c r="C25"/>
  <c r="C26"/>
  <c r="C15"/>
  <c r="B15"/>
  <c r="B25"/>
  <c r="B19"/>
  <c r="B9"/>
  <c r="D9" s="1"/>
  <c r="B6"/>
  <c r="B17"/>
  <c r="B5"/>
  <c r="B7"/>
  <c r="B22"/>
  <c r="B8"/>
  <c r="B10"/>
  <c r="B11"/>
  <c r="W80" i="3"/>
  <c r="B26" i="9"/>
  <c r="B23"/>
  <c r="B21"/>
  <c r="B16"/>
  <c r="B18"/>
  <c r="B4"/>
  <c r="B27"/>
  <c r="B24"/>
  <c r="B20"/>
  <c r="B14"/>
  <c r="B12"/>
  <c r="W24" i="3"/>
  <c r="W22"/>
  <c r="L9" i="9"/>
  <c r="M9" s="1"/>
  <c r="L8"/>
  <c r="M8" s="1"/>
  <c r="W50" i="3"/>
  <c r="W189"/>
  <c r="L12" i="9"/>
  <c r="M12" s="1"/>
  <c r="W35" i="3"/>
  <c r="W79"/>
  <c r="L11" i="9"/>
  <c r="M11" s="1"/>
  <c r="L13"/>
  <c r="M13" s="1"/>
  <c r="W47" i="8"/>
  <c r="W47" i="3"/>
  <c r="W28"/>
  <c r="W20" i="8"/>
  <c r="W6"/>
  <c r="L5" i="9"/>
  <c r="M5" s="1"/>
  <c r="W26" i="3"/>
  <c r="W166" i="8"/>
  <c r="L4" i="9"/>
  <c r="M4" s="1"/>
  <c r="L7"/>
  <c r="M7" s="1"/>
  <c r="L148" i="3"/>
  <c r="W12" i="8"/>
  <c r="W46"/>
  <c r="W36"/>
  <c r="W115" i="3"/>
  <c r="W169"/>
  <c r="W101" i="8"/>
  <c r="W51" i="3"/>
  <c r="W42" i="8"/>
  <c r="W110" i="3"/>
  <c r="W5"/>
  <c r="W7"/>
  <c r="M114"/>
  <c r="O114" s="1"/>
  <c r="M88"/>
  <c r="V102"/>
  <c r="L156"/>
  <c r="L113"/>
  <c r="M102"/>
  <c r="O102" s="1"/>
  <c r="L88" i="8"/>
  <c r="Y6"/>
  <c r="L179" i="3"/>
  <c r="L117"/>
  <c r="L115"/>
  <c r="L159"/>
  <c r="L79"/>
  <c r="L167" i="8"/>
  <c r="W23" i="3"/>
  <c r="W26" i="8"/>
  <c r="W24"/>
  <c r="W53" i="3"/>
  <c r="L101"/>
  <c r="L45"/>
  <c r="W29"/>
  <c r="W33"/>
  <c r="W39"/>
  <c r="W13" i="8"/>
  <c r="W16"/>
  <c r="W5"/>
  <c r="W32" i="3"/>
  <c r="W125" i="8"/>
  <c r="W12" i="3"/>
  <c r="W178"/>
  <c r="W120"/>
  <c r="W21"/>
  <c r="W63" i="8"/>
  <c r="W92"/>
  <c r="W27" i="3"/>
  <c r="W32" i="8"/>
  <c r="W59" i="3"/>
  <c r="W85"/>
  <c r="W30"/>
  <c r="W16"/>
  <c r="W14"/>
  <c r="W53" i="8"/>
  <c r="W49"/>
  <c r="W85"/>
  <c r="W99"/>
  <c r="W76" i="3"/>
  <c r="W8"/>
  <c r="W21" i="8"/>
  <c r="W81"/>
  <c r="W18" i="3"/>
  <c r="W45"/>
  <c r="W145" i="8"/>
  <c r="W70"/>
  <c r="W20" i="3"/>
  <c r="W15"/>
  <c r="W139" i="8"/>
  <c r="W94"/>
  <c r="W44" i="3"/>
  <c r="L145"/>
  <c r="L149"/>
  <c r="L64"/>
  <c r="L31"/>
  <c r="L12"/>
  <c r="L52"/>
  <c r="L71"/>
  <c r="L174"/>
  <c r="L34"/>
  <c r="L143"/>
  <c r="L182"/>
  <c r="L36"/>
  <c r="Y69"/>
  <c r="Y139"/>
  <c r="Y82"/>
  <c r="Y8"/>
  <c r="Y116"/>
  <c r="M100" i="8"/>
  <c r="M140"/>
  <c r="M130"/>
  <c r="M203"/>
  <c r="M5"/>
  <c r="M83"/>
  <c r="L128"/>
  <c r="L62"/>
  <c r="L132"/>
  <c r="N132" s="1"/>
  <c r="M106"/>
  <c r="M193"/>
  <c r="Y199" i="3"/>
  <c r="Y149"/>
  <c r="Y158"/>
  <c r="Y127"/>
  <c r="Y190"/>
  <c r="Y9"/>
  <c r="Y79"/>
  <c r="M53"/>
  <c r="M19"/>
  <c r="M122"/>
  <c r="L25"/>
  <c r="L119"/>
  <c r="L176"/>
  <c r="L178"/>
  <c r="L138"/>
  <c r="L106"/>
  <c r="L180"/>
  <c r="L83"/>
  <c r="L19"/>
  <c r="O19" s="1"/>
  <c r="L129"/>
  <c r="L63"/>
  <c r="L113" i="8"/>
  <c r="L147"/>
  <c r="L79"/>
  <c r="L7"/>
  <c r="L148"/>
  <c r="L33"/>
  <c r="L184"/>
  <c r="L38"/>
  <c r="L199"/>
  <c r="L21"/>
  <c r="L26"/>
  <c r="N26" s="1"/>
  <c r="L78"/>
  <c r="L57"/>
  <c r="L191"/>
  <c r="L115"/>
  <c r="O115" s="1"/>
  <c r="L49"/>
  <c r="L157"/>
  <c r="L74"/>
  <c r="L187"/>
  <c r="L67"/>
  <c r="L177"/>
  <c r="L55"/>
  <c r="L61"/>
  <c r="L202"/>
  <c r="L36"/>
  <c r="N36" s="1"/>
  <c r="L156"/>
  <c r="L114"/>
  <c r="L201"/>
  <c r="L116"/>
  <c r="L32"/>
  <c r="O32" s="1"/>
  <c r="E4" i="9"/>
  <c r="E13"/>
  <c r="E8"/>
  <c r="E16"/>
  <c r="E25"/>
  <c r="E15"/>
  <c r="E19"/>
  <c r="E18"/>
  <c r="E11"/>
  <c r="E20"/>
  <c r="E7"/>
  <c r="E17"/>
  <c r="E12"/>
  <c r="E9"/>
  <c r="E6"/>
  <c r="E22"/>
  <c r="E24"/>
  <c r="E26"/>
  <c r="E14"/>
  <c r="E5"/>
  <c r="E21"/>
  <c r="E10"/>
  <c r="E23"/>
  <c r="E27"/>
  <c r="L17" i="3"/>
  <c r="Y157"/>
  <c r="L18"/>
  <c r="M64" i="8"/>
  <c r="M105"/>
  <c r="M27" i="3"/>
  <c r="M54"/>
  <c r="M58"/>
  <c r="M97"/>
  <c r="Y45"/>
  <c r="M94"/>
  <c r="L8"/>
  <c r="M17"/>
  <c r="N17" s="1"/>
  <c r="L82"/>
  <c r="M38"/>
  <c r="L158"/>
  <c r="M163"/>
  <c r="M89"/>
  <c r="M63"/>
  <c r="N63" s="1"/>
  <c r="L171"/>
  <c r="L110"/>
  <c r="M70"/>
  <c r="L69"/>
  <c r="M72"/>
  <c r="M108"/>
  <c r="L73"/>
  <c r="L163"/>
  <c r="O163" s="1"/>
  <c r="L32"/>
  <c r="L88"/>
  <c r="M193"/>
  <c r="O193" s="1"/>
  <c r="L44" i="8"/>
  <c r="M97"/>
  <c r="L143"/>
  <c r="L8"/>
  <c r="L144"/>
  <c r="L13"/>
  <c r="L136"/>
  <c r="M21"/>
  <c r="N21" s="1"/>
  <c r="M181"/>
  <c r="M29"/>
  <c r="M94"/>
  <c r="L15"/>
  <c r="L28"/>
  <c r="L12"/>
  <c r="L185"/>
  <c r="M59"/>
  <c r="L139"/>
  <c r="M124"/>
  <c r="M172"/>
  <c r="M34"/>
  <c r="L103"/>
  <c r="N103" s="1"/>
  <c r="L31"/>
  <c r="L95"/>
  <c r="L59"/>
  <c r="N59" s="1"/>
  <c r="L17"/>
  <c r="L135"/>
  <c r="L133"/>
  <c r="L46"/>
  <c r="N46" s="1"/>
  <c r="L85"/>
  <c r="L29"/>
  <c r="N29" s="1"/>
  <c r="L104"/>
  <c r="N104" s="1"/>
  <c r="M6"/>
  <c r="M89"/>
  <c r="M65"/>
  <c r="M107"/>
  <c r="M180"/>
  <c r="M90"/>
  <c r="M69"/>
  <c r="M93"/>
  <c r="M123"/>
  <c r="M68"/>
  <c r="M39"/>
  <c r="M72"/>
  <c r="M45"/>
  <c r="M41"/>
  <c r="M91"/>
  <c r="M192"/>
  <c r="Y42"/>
  <c r="Y163"/>
  <c r="Y194"/>
  <c r="Y181" i="3"/>
  <c r="Y40"/>
  <c r="Y93"/>
  <c r="Y109"/>
  <c r="Y118"/>
  <c r="Y97"/>
  <c r="Y80"/>
  <c r="Y141"/>
  <c r="Y54"/>
  <c r="Y153"/>
  <c r="Y160" i="8"/>
  <c r="Y167"/>
  <c r="Y157"/>
  <c r="M33" i="3"/>
  <c r="M24"/>
  <c r="Y20"/>
  <c r="Y138"/>
  <c r="Y18"/>
  <c r="Y180"/>
  <c r="Y35"/>
  <c r="N115" i="8"/>
  <c r="N32"/>
  <c r="W14"/>
  <c r="L100" i="3"/>
  <c r="M84"/>
  <c r="M121"/>
  <c r="M160"/>
  <c r="M55"/>
  <c r="M124"/>
  <c r="M82"/>
  <c r="M32"/>
  <c r="L96"/>
  <c r="L160"/>
  <c r="N160" s="1"/>
  <c r="L29"/>
  <c r="L185"/>
  <c r="Y167"/>
  <c r="Y151"/>
  <c r="Y14"/>
  <c r="N32"/>
  <c r="N19"/>
  <c r="N114"/>
  <c r="L72" i="8"/>
  <c r="L22"/>
  <c r="W17"/>
  <c r="W19"/>
  <c r="Y19" i="3"/>
  <c r="L37" i="8"/>
  <c r="L175"/>
  <c r="L129"/>
  <c r="L170"/>
  <c r="O170" s="1"/>
  <c r="L23"/>
  <c r="L112"/>
  <c r="O112" s="1"/>
  <c r="L10"/>
  <c r="L181"/>
  <c r="L166"/>
  <c r="L94"/>
  <c r="L165"/>
  <c r="L168"/>
  <c r="L98"/>
  <c r="L119"/>
  <c r="L200"/>
  <c r="M51"/>
  <c r="M183"/>
  <c r="M58"/>
  <c r="M108"/>
  <c r="M127"/>
  <c r="Y19"/>
  <c r="L28" i="3"/>
  <c r="L21"/>
  <c r="L35"/>
  <c r="L141"/>
  <c r="L192"/>
  <c r="L4"/>
  <c r="L99"/>
  <c r="L187"/>
  <c r="L70"/>
  <c r="O70" s="1"/>
  <c r="L55"/>
  <c r="Y76"/>
  <c r="O103" i="8"/>
  <c r="O26"/>
  <c r="O36"/>
  <c r="O104"/>
  <c r="L7" i="3"/>
  <c r="L130"/>
  <c r="L104"/>
  <c r="L14"/>
  <c r="L61"/>
  <c r="L15"/>
  <c r="M4"/>
  <c r="M7"/>
  <c r="M100"/>
  <c r="L142"/>
  <c r="L43"/>
  <c r="L126"/>
  <c r="L169"/>
  <c r="L80"/>
  <c r="L175"/>
  <c r="L92"/>
  <c r="L146"/>
  <c r="M181"/>
  <c r="M143"/>
  <c r="N143" s="1"/>
  <c r="M101"/>
  <c r="O101" s="1"/>
  <c r="M112"/>
  <c r="O112" s="1"/>
  <c r="M52"/>
  <c r="N52" s="1"/>
  <c r="L5"/>
  <c r="L41"/>
  <c r="M153"/>
  <c r="M16"/>
  <c r="Y130"/>
  <c r="L125"/>
  <c r="L44"/>
  <c r="L94"/>
  <c r="O94" s="1"/>
  <c r="L190"/>
  <c r="L27"/>
  <c r="L9"/>
  <c r="L84"/>
  <c r="L20"/>
  <c r="L132"/>
  <c r="L76"/>
  <c r="L54"/>
  <c r="O54" s="1"/>
  <c r="L38"/>
  <c r="O38" s="1"/>
  <c r="L89"/>
  <c r="L97"/>
  <c r="O97" s="1"/>
  <c r="L72"/>
  <c r="L108"/>
  <c r="O108" s="1"/>
  <c r="L203"/>
  <c r="L58"/>
  <c r="O58" s="1"/>
  <c r="L33"/>
  <c r="L121"/>
  <c r="L53"/>
  <c r="O53" s="1"/>
  <c r="L122"/>
  <c r="O122" s="1"/>
  <c r="L120"/>
  <c r="L81"/>
  <c r="M43"/>
  <c r="L26"/>
  <c r="M37"/>
  <c r="L75"/>
  <c r="L47"/>
  <c r="M113"/>
  <c r="O113" s="1"/>
  <c r="L42"/>
  <c r="M126"/>
  <c r="L111"/>
  <c r="M120"/>
  <c r="L124"/>
  <c r="L87"/>
  <c r="L22"/>
  <c r="L51"/>
  <c r="L136"/>
  <c r="L195"/>
  <c r="L13"/>
  <c r="L78"/>
  <c r="M162"/>
  <c r="O162" s="1"/>
  <c r="M147"/>
  <c r="M105"/>
  <c r="M196"/>
  <c r="M80"/>
  <c r="M133"/>
  <c r="O133" s="1"/>
  <c r="M92"/>
  <c r="M169"/>
  <c r="M173"/>
  <c r="O173" s="1"/>
  <c r="L93"/>
  <c r="L181"/>
  <c r="O181" s="1"/>
  <c r="L161"/>
  <c r="L109"/>
  <c r="Y22"/>
  <c r="L153"/>
  <c r="L16"/>
  <c r="L147"/>
  <c r="L105"/>
  <c r="L66"/>
  <c r="L189"/>
  <c r="L74"/>
  <c r="L6"/>
  <c r="L39"/>
  <c r="L186"/>
  <c r="L168"/>
  <c r="L95"/>
  <c r="L77"/>
  <c r="L127"/>
  <c r="L131"/>
  <c r="L50"/>
  <c r="L152"/>
  <c r="Y178"/>
  <c r="M75"/>
  <c r="M87"/>
  <c r="M96"/>
  <c r="M47"/>
  <c r="M14"/>
  <c r="L196"/>
  <c r="N196" s="1"/>
  <c r="L140"/>
  <c r="L116"/>
  <c r="L157"/>
  <c r="L172"/>
  <c r="L98"/>
  <c r="L164"/>
  <c r="L188"/>
  <c r="L37"/>
  <c r="L198"/>
  <c r="L62"/>
  <c r="Y119"/>
  <c r="M174"/>
  <c r="O174" s="1"/>
  <c r="M179"/>
  <c r="O179" s="1"/>
  <c r="L134"/>
  <c r="L177"/>
  <c r="L68"/>
  <c r="L155"/>
  <c r="L57"/>
  <c r="L183"/>
  <c r="L10"/>
  <c r="L200"/>
  <c r="L128"/>
  <c r="L24"/>
  <c r="O24" s="1"/>
  <c r="L23"/>
  <c r="L11"/>
  <c r="L194"/>
  <c r="L191"/>
  <c r="L151"/>
  <c r="L202"/>
  <c r="L46"/>
  <c r="L30"/>
  <c r="L86"/>
  <c r="L139"/>
  <c r="L60"/>
  <c r="L118"/>
  <c r="L199"/>
  <c r="L40"/>
  <c r="L135"/>
  <c r="L197"/>
  <c r="L65"/>
  <c r="L166"/>
  <c r="Y134"/>
  <c r="Y129"/>
  <c r="Y187"/>
  <c r="Y83"/>
  <c r="Y63"/>
  <c r="Y155"/>
  <c r="Y176"/>
  <c r="Y106"/>
  <c r="M200"/>
  <c r="M49"/>
  <c r="O49" s="1"/>
  <c r="M73"/>
  <c r="M9"/>
  <c r="M45"/>
  <c r="O45" s="1"/>
  <c r="M145"/>
  <c r="O145" s="1"/>
  <c r="M15"/>
  <c r="M79"/>
  <c r="O79" s="1"/>
  <c r="M20"/>
  <c r="M99"/>
  <c r="M187"/>
  <c r="M132"/>
  <c r="M76"/>
  <c r="M180"/>
  <c r="M190"/>
  <c r="M8"/>
  <c r="M138"/>
  <c r="M158"/>
  <c r="M106"/>
  <c r="M165"/>
  <c r="O165" s="1"/>
  <c r="M171"/>
  <c r="M110"/>
  <c r="M69"/>
  <c r="M18"/>
  <c r="M203"/>
  <c r="M44"/>
  <c r="M137"/>
  <c r="O137" s="1"/>
  <c r="M103"/>
  <c r="O103" s="1"/>
  <c r="M28"/>
  <c r="M21"/>
  <c r="M35"/>
  <c r="M141"/>
  <c r="M167"/>
  <c r="O167" s="1"/>
  <c r="M150"/>
  <c r="O150" s="1"/>
  <c r="M182"/>
  <c r="O182" s="1"/>
  <c r="M136"/>
  <c r="M198"/>
  <c r="M155"/>
  <c r="M22"/>
  <c r="M51"/>
  <c r="M201"/>
  <c r="O201" s="1"/>
  <c r="M31"/>
  <c r="O31" s="1"/>
  <c r="M149"/>
  <c r="O149" s="1"/>
  <c r="M81"/>
  <c r="M29"/>
  <c r="M142"/>
  <c r="M23"/>
  <c r="M195"/>
  <c r="M91"/>
  <c r="O91" s="1"/>
  <c r="M26"/>
  <c r="M13"/>
  <c r="M130"/>
  <c r="M104"/>
  <c r="M48"/>
  <c r="O48" s="1"/>
  <c r="M59"/>
  <c r="O59" s="1"/>
  <c r="M64"/>
  <c r="O64" s="1"/>
  <c r="M61"/>
  <c r="M56"/>
  <c r="O56" s="1"/>
  <c r="M42"/>
  <c r="M144"/>
  <c r="O144" s="1"/>
  <c r="M107"/>
  <c r="O107" s="1"/>
  <c r="M5"/>
  <c r="M41"/>
  <c r="M93"/>
  <c r="M185"/>
  <c r="M172"/>
  <c r="M66"/>
  <c r="M189"/>
  <c r="M74"/>
  <c r="M11"/>
  <c r="M119"/>
  <c r="M6"/>
  <c r="M39"/>
  <c r="M67"/>
  <c r="O67" s="1"/>
  <c r="M194"/>
  <c r="M115"/>
  <c r="O115" s="1"/>
  <c r="M186"/>
  <c r="M134"/>
  <c r="M90"/>
  <c r="O90" s="1"/>
  <c r="M25"/>
  <c r="M131"/>
  <c r="M50"/>
  <c r="M129"/>
  <c r="M151"/>
  <c r="M36"/>
  <c r="O36" s="1"/>
  <c r="Y25"/>
  <c r="Y131"/>
  <c r="M71"/>
  <c r="O71" s="1"/>
  <c r="M157"/>
  <c r="M98"/>
  <c r="M164"/>
  <c r="M188"/>
  <c r="M168"/>
  <c r="M95"/>
  <c r="M77"/>
  <c r="M127"/>
  <c r="M109"/>
  <c r="M34"/>
  <c r="O34" s="1"/>
  <c r="M30"/>
  <c r="M123"/>
  <c r="O123" s="1"/>
  <c r="M125"/>
  <c r="M191"/>
  <c r="M154"/>
  <c r="O154" s="1"/>
  <c r="M148"/>
  <c r="O148" s="1"/>
  <c r="M139"/>
  <c r="M170"/>
  <c r="O170" s="1"/>
  <c r="M152"/>
  <c r="M175"/>
  <c r="M184"/>
  <c r="O184" s="1"/>
  <c r="M140"/>
  <c r="M116"/>
  <c r="M78"/>
  <c r="M46"/>
  <c r="M85"/>
  <c r="O85" s="1"/>
  <c r="M12"/>
  <c r="O12" s="1"/>
  <c r="M146"/>
  <c r="M156"/>
  <c r="O156" s="1"/>
  <c r="M57"/>
  <c r="M199"/>
  <c r="M40"/>
  <c r="M62"/>
  <c r="M60"/>
  <c r="M86"/>
  <c r="M83"/>
  <c r="M118"/>
  <c r="M177"/>
  <c r="M176"/>
  <c r="M135"/>
  <c r="M117"/>
  <c r="O117" s="1"/>
  <c r="M202"/>
  <c r="M192"/>
  <c r="M111"/>
  <c r="Y147"/>
  <c r="M197"/>
  <c r="M10"/>
  <c r="M159"/>
  <c r="O159" s="1"/>
  <c r="M128"/>
  <c r="M166"/>
  <c r="L126" i="8"/>
  <c r="O126" s="1"/>
  <c r="M159"/>
  <c r="M194"/>
  <c r="M47"/>
  <c r="M153"/>
  <c r="M167"/>
  <c r="O167" s="1"/>
  <c r="M157"/>
  <c r="O157" s="1"/>
  <c r="Y57"/>
  <c r="M24"/>
  <c r="M148"/>
  <c r="O148" s="1"/>
  <c r="M17"/>
  <c r="O17" s="1"/>
  <c r="M33"/>
  <c r="O33" s="1"/>
  <c r="M141"/>
  <c r="M184"/>
  <c r="O184" s="1"/>
  <c r="M38"/>
  <c r="M199"/>
  <c r="O199" s="1"/>
  <c r="M85"/>
  <c r="O85" s="1"/>
  <c r="M116"/>
  <c r="O116" s="1"/>
  <c r="M23"/>
  <c r="M78"/>
  <c r="O78" s="1"/>
  <c r="M57"/>
  <c r="O57" s="1"/>
  <c r="M191"/>
  <c r="O191" s="1"/>
  <c r="M186"/>
  <c r="M177"/>
  <c r="O177" s="1"/>
  <c r="M15"/>
  <c r="M147"/>
  <c r="O147" s="1"/>
  <c r="M28"/>
  <c r="O28" s="1"/>
  <c r="M12"/>
  <c r="O12" s="1"/>
  <c r="M10"/>
  <c r="M79"/>
  <c r="O79" s="1"/>
  <c r="M185"/>
  <c r="O185" s="1"/>
  <c r="L122"/>
  <c r="L149"/>
  <c r="L178"/>
  <c r="M139"/>
  <c r="O139" s="1"/>
  <c r="M133"/>
  <c r="O133" s="1"/>
  <c r="M7"/>
  <c r="M99"/>
  <c r="M166"/>
  <c r="M198"/>
  <c r="M8"/>
  <c r="M144"/>
  <c r="O144" s="1"/>
  <c r="M74"/>
  <c r="M95"/>
  <c r="O95" s="1"/>
  <c r="M67"/>
  <c r="M84"/>
  <c r="O84" s="1"/>
  <c r="M55"/>
  <c r="M125"/>
  <c r="M122"/>
  <c r="M13"/>
  <c r="O13" s="1"/>
  <c r="L24"/>
  <c r="O24" s="1"/>
  <c r="M175"/>
  <c r="M77"/>
  <c r="M201"/>
  <c r="O201" s="1"/>
  <c r="M92"/>
  <c r="L66"/>
  <c r="O66" s="1"/>
  <c r="L124"/>
  <c r="L125"/>
  <c r="O125" s="1"/>
  <c r="L77"/>
  <c r="O77" s="1"/>
  <c r="L18"/>
  <c r="L70"/>
  <c r="L189"/>
  <c r="L198"/>
  <c r="L197"/>
  <c r="O197" s="1"/>
  <c r="L99"/>
  <c r="L80"/>
  <c r="L141"/>
  <c r="O141" s="1"/>
  <c r="L97"/>
  <c r="O97" s="1"/>
  <c r="L151"/>
  <c r="L188"/>
  <c r="L172"/>
  <c r="L40"/>
  <c r="O40" s="1"/>
  <c r="M19"/>
  <c r="M53"/>
  <c r="M179"/>
  <c r="M101"/>
  <c r="M164"/>
  <c r="M182"/>
  <c r="M146"/>
  <c r="M173"/>
  <c r="M30"/>
  <c r="M87"/>
  <c r="M73"/>
  <c r="M110"/>
  <c r="M154"/>
  <c r="L123"/>
  <c r="O123" s="1"/>
  <c r="L192"/>
  <c r="L155"/>
  <c r="L183"/>
  <c r="L35"/>
  <c r="M76"/>
  <c r="M162"/>
  <c r="M111"/>
  <c r="M50"/>
  <c r="M200"/>
  <c r="M120"/>
  <c r="M52"/>
  <c r="O52" s="1"/>
  <c r="M35"/>
  <c r="M109"/>
  <c r="M137"/>
  <c r="M96"/>
  <c r="M117"/>
  <c r="M168"/>
  <c r="M195"/>
  <c r="M161"/>
  <c r="Y14"/>
  <c r="Y16"/>
  <c r="Y43"/>
  <c r="Y98"/>
  <c r="Y105"/>
  <c r="Y30"/>
  <c r="Y18"/>
  <c r="V146"/>
  <c r="M37"/>
  <c r="M176"/>
  <c r="M165"/>
  <c r="O165" s="1"/>
  <c r="M138"/>
  <c r="M98"/>
  <c r="O98" s="1"/>
  <c r="M88"/>
  <c r="O88" s="1"/>
  <c r="M80"/>
  <c r="M143"/>
  <c r="O143" s="1"/>
  <c r="M151"/>
  <c r="M49"/>
  <c r="M31"/>
  <c r="O31" s="1"/>
  <c r="M187"/>
  <c r="O187" s="1"/>
  <c r="M113"/>
  <c r="O113" s="1"/>
  <c r="M129"/>
  <c r="M18"/>
  <c r="M44"/>
  <c r="O44" s="1"/>
  <c r="M136"/>
  <c r="O136" s="1"/>
  <c r="M149"/>
  <c r="M178"/>
  <c r="M189"/>
  <c r="M128"/>
  <c r="O128" s="1"/>
  <c r="M62"/>
  <c r="O62" s="1"/>
  <c r="M188"/>
  <c r="M25"/>
  <c r="O25" s="1"/>
  <c r="M156"/>
  <c r="O156" s="1"/>
  <c r="M135"/>
  <c r="M114"/>
  <c r="O114" s="1"/>
  <c r="M70"/>
  <c r="M61"/>
  <c r="O61" s="1"/>
  <c r="M202"/>
  <c r="M11"/>
  <c r="M14"/>
  <c r="M16"/>
  <c r="M9"/>
  <c r="M160"/>
  <c r="M4"/>
  <c r="M171"/>
  <c r="M42"/>
  <c r="M56"/>
  <c r="M163"/>
  <c r="M20"/>
  <c r="M81"/>
  <c r="M43"/>
  <c r="M145"/>
  <c r="M134"/>
  <c r="M121"/>
  <c r="M190"/>
  <c r="M169"/>
  <c r="M119"/>
  <c r="M22"/>
  <c r="M174"/>
  <c r="M158"/>
  <c r="M75"/>
  <c r="M131"/>
  <c r="M118"/>
  <c r="M155"/>
  <c r="M102"/>
  <c r="M63"/>
  <c r="M142"/>
  <c r="M60"/>
  <c r="M152"/>
  <c r="M86"/>
  <c r="Y53"/>
  <c r="Y164"/>
  <c r="M54"/>
  <c r="V152"/>
  <c r="M183" i="3"/>
  <c r="M68"/>
  <c r="M65"/>
  <c r="M161"/>
  <c r="L195" i="8"/>
  <c r="L69"/>
  <c r="O69" s="1"/>
  <c r="L60"/>
  <c r="L131"/>
  <c r="L108"/>
  <c r="L81"/>
  <c r="L105"/>
  <c r="O105" s="1"/>
  <c r="L75"/>
  <c r="L174"/>
  <c r="L45"/>
  <c r="O45" s="1"/>
  <c r="L91"/>
  <c r="L102"/>
  <c r="L142"/>
  <c r="L51"/>
  <c r="N51" s="1"/>
  <c r="L83"/>
  <c r="O83" s="1"/>
  <c r="L186"/>
  <c r="L27"/>
  <c r="O27" s="1"/>
  <c r="L48"/>
  <c r="O48" s="1"/>
  <c r="L169"/>
  <c r="L154"/>
  <c r="L111"/>
  <c r="L158"/>
  <c r="L120"/>
  <c r="L34"/>
  <c r="O34" s="1"/>
  <c r="L109"/>
  <c r="L20"/>
  <c r="L30"/>
  <c r="L68"/>
  <c r="O68" s="1"/>
  <c r="L76"/>
  <c r="L138"/>
  <c r="L41"/>
  <c r="O41" s="1"/>
  <c r="L47"/>
  <c r="L117"/>
  <c r="L152"/>
  <c r="L161"/>
  <c r="L93"/>
  <c r="O93" s="1"/>
  <c r="L150"/>
  <c r="O150" s="1"/>
  <c r="L71"/>
  <c r="O71" s="1"/>
  <c r="L193"/>
  <c r="O193" s="1"/>
  <c r="L90"/>
  <c r="O90" s="1"/>
  <c r="L162"/>
  <c r="L50"/>
  <c r="L39"/>
  <c r="L82"/>
  <c r="O82" s="1"/>
  <c r="L92"/>
  <c r="L153"/>
  <c r="Y49" i="3"/>
  <c r="V53" i="8"/>
  <c r="V165"/>
  <c r="V79"/>
  <c r="L54"/>
  <c r="V54"/>
  <c r="V169"/>
  <c r="V61"/>
  <c r="V121"/>
  <c r="V108"/>
  <c r="V12"/>
  <c r="V173"/>
  <c r="V9"/>
  <c r="V128"/>
  <c r="V102"/>
  <c r="V60"/>
  <c r="V32"/>
  <c r="V160"/>
  <c r="V100"/>
  <c r="V122"/>
  <c r="V38"/>
  <c r="V48"/>
  <c r="V167"/>
  <c r="V170"/>
  <c r="L159"/>
  <c r="M178" i="3"/>
  <c r="V65" i="8"/>
  <c r="V10"/>
  <c r="V101"/>
  <c r="V163"/>
  <c r="V166"/>
  <c r="V78"/>
  <c r="V98"/>
  <c r="V26"/>
  <c r="V111"/>
  <c r="V183"/>
  <c r="V62"/>
  <c r="V153"/>
  <c r="V195"/>
  <c r="V27"/>
  <c r="V18"/>
  <c r="V21"/>
  <c r="V196"/>
  <c r="V97"/>
  <c r="V29"/>
  <c r="V104"/>
  <c r="V162"/>
  <c r="V126"/>
  <c r="V6"/>
  <c r="V140"/>
  <c r="V89"/>
  <c r="V182"/>
  <c r="V73"/>
  <c r="V193"/>
  <c r="V90"/>
  <c r="V123"/>
  <c r="V138"/>
  <c r="V45"/>
  <c r="V35"/>
  <c r="V136"/>
  <c r="V23"/>
  <c r="V144"/>
  <c r="V177"/>
  <c r="V25"/>
  <c r="V197"/>
  <c r="V36"/>
  <c r="L16"/>
  <c r="L89"/>
  <c r="O89" s="1"/>
  <c r="L4"/>
  <c r="L65"/>
  <c r="O65" s="1"/>
  <c r="L182"/>
  <c r="L196"/>
  <c r="O196" s="1"/>
  <c r="L146"/>
  <c r="L176"/>
  <c r="L19"/>
  <c r="O19" s="1"/>
  <c r="L11"/>
  <c r="L6"/>
  <c r="L14"/>
  <c r="L53"/>
  <c r="L140"/>
  <c r="O140" s="1"/>
  <c r="L9"/>
  <c r="L179"/>
  <c r="L160"/>
  <c r="L101"/>
  <c r="L203"/>
  <c r="O203" s="1"/>
  <c r="L164"/>
  <c r="L171"/>
  <c r="L42"/>
  <c r="L56"/>
  <c r="L163"/>
  <c r="L107"/>
  <c r="O107" s="1"/>
  <c r="L173"/>
  <c r="L106"/>
  <c r="O106" s="1"/>
  <c r="L43"/>
  <c r="L145"/>
  <c r="L134"/>
  <c r="L87"/>
  <c r="L5"/>
  <c r="O5" s="1"/>
  <c r="L194"/>
  <c r="O194" s="1"/>
  <c r="L180"/>
  <c r="O180" s="1"/>
  <c r="L73"/>
  <c r="O73" s="1"/>
  <c r="L121"/>
  <c r="L190"/>
  <c r="L110"/>
  <c r="L130"/>
  <c r="O130" s="1"/>
  <c r="L63"/>
  <c r="L86"/>
  <c r="L58"/>
  <c r="O58" s="1"/>
  <c r="L137"/>
  <c r="L118"/>
  <c r="L96"/>
  <c r="O96" s="1"/>
  <c r="L100"/>
  <c r="O100" s="1"/>
  <c r="L127"/>
  <c r="O127" s="1"/>
  <c r="L64"/>
  <c r="O64" s="1"/>
  <c r="V13"/>
  <c r="V24"/>
  <c r="V4"/>
  <c r="V7"/>
  <c r="V143"/>
  <c r="V42"/>
  <c r="V17"/>
  <c r="V33"/>
  <c r="V99"/>
  <c r="V31"/>
  <c r="V8"/>
  <c r="V57"/>
  <c r="V158"/>
  <c r="V200"/>
  <c r="V161"/>
  <c r="V103"/>
  <c r="V92"/>
  <c r="V19"/>
  <c r="V14"/>
  <c r="V85"/>
  <c r="V44"/>
  <c r="V176"/>
  <c r="V131"/>
  <c r="V137"/>
  <c r="V63"/>
  <c r="V71"/>
  <c r="V194"/>
  <c r="V82"/>
  <c r="V11"/>
  <c r="V43"/>
  <c r="V22"/>
  <c r="V180"/>
  <c r="V164"/>
  <c r="V88"/>
  <c r="V192"/>
  <c r="V199"/>
  <c r="V134"/>
  <c r="V49"/>
  <c r="V20"/>
  <c r="V95"/>
  <c r="V110"/>
  <c r="V130"/>
  <c r="V86"/>
  <c r="V151"/>
  <c r="V72"/>
  <c r="V189"/>
  <c r="V76"/>
  <c r="V75"/>
  <c r="V84"/>
  <c r="V50"/>
  <c r="V181"/>
  <c r="V94"/>
  <c r="V109"/>
  <c r="V113"/>
  <c r="V117"/>
  <c r="V52"/>
  <c r="V135"/>
  <c r="V39"/>
  <c r="V172"/>
  <c r="V47"/>
  <c r="V77"/>
  <c r="V175"/>
  <c r="V201"/>
  <c r="V132"/>
  <c r="V93"/>
  <c r="V40"/>
  <c r="V129"/>
  <c r="V147"/>
  <c r="V28"/>
  <c r="V16"/>
  <c r="V203"/>
  <c r="V185"/>
  <c r="V178"/>
  <c r="V5"/>
  <c r="V133"/>
  <c r="V139"/>
  <c r="V46"/>
  <c r="V148"/>
  <c r="V106"/>
  <c r="V157"/>
  <c r="V107"/>
  <c r="V80"/>
  <c r="V198"/>
  <c r="V154"/>
  <c r="V190"/>
  <c r="V191"/>
  <c r="V125"/>
  <c r="V120"/>
  <c r="V115"/>
  <c r="V67"/>
  <c r="V64"/>
  <c r="V91"/>
  <c r="V124"/>
  <c r="V55"/>
  <c r="V51"/>
  <c r="V150"/>
  <c r="V171"/>
  <c r="V179"/>
  <c r="V184"/>
  <c r="V149"/>
  <c r="V59"/>
  <c r="V87"/>
  <c r="V119"/>
  <c r="V81"/>
  <c r="V145"/>
  <c r="V56"/>
  <c r="V159"/>
  <c r="V155"/>
  <c r="V30"/>
  <c r="V187"/>
  <c r="V105"/>
  <c r="V188"/>
  <c r="V118"/>
  <c r="V74"/>
  <c r="V141"/>
  <c r="V168"/>
  <c r="V66"/>
  <c r="V116"/>
  <c r="V69"/>
  <c r="V37"/>
  <c r="V174"/>
  <c r="V68"/>
  <c r="V96"/>
  <c r="V156"/>
  <c r="V186"/>
  <c r="V58"/>
  <c r="V127"/>
  <c r="V41"/>
  <c r="V142"/>
  <c r="V112"/>
  <c r="V202"/>
  <c r="V114"/>
  <c r="V83"/>
  <c r="V70"/>
  <c r="V34"/>
  <c r="V15"/>
  <c r="V41" i="3"/>
  <c r="V15"/>
  <c r="V20"/>
  <c r="V182"/>
  <c r="V146"/>
  <c r="V79"/>
  <c r="V25"/>
  <c r="V71"/>
  <c r="V93"/>
  <c r="V89"/>
  <c r="V76"/>
  <c r="V109"/>
  <c r="V80"/>
  <c r="V187"/>
  <c r="V108"/>
  <c r="V192"/>
  <c r="V137"/>
  <c r="V160"/>
  <c r="V132"/>
  <c r="V173"/>
  <c r="V85"/>
  <c r="V198"/>
  <c r="V119"/>
  <c r="V193"/>
  <c r="V134"/>
  <c r="V203"/>
  <c r="V126"/>
  <c r="V186"/>
  <c r="V46"/>
  <c r="V84"/>
  <c r="V67"/>
  <c r="V38"/>
  <c r="V97"/>
  <c r="V98"/>
  <c r="V195"/>
  <c r="V155"/>
  <c r="V81"/>
  <c r="V120"/>
  <c r="V153"/>
  <c r="V73"/>
  <c r="V75"/>
  <c r="V74"/>
  <c r="V32"/>
  <c r="V154"/>
  <c r="V180"/>
  <c r="V90"/>
  <c r="V143"/>
  <c r="V64"/>
  <c r="V92"/>
  <c r="V6"/>
  <c r="V72"/>
  <c r="V44"/>
  <c r="V39"/>
  <c r="V151"/>
  <c r="V78"/>
  <c r="V10"/>
  <c r="V53"/>
  <c r="V5"/>
  <c r="V7"/>
  <c r="V50"/>
  <c r="V19"/>
  <c r="V190"/>
  <c r="V100"/>
  <c r="V185"/>
  <c r="V172"/>
  <c r="V99"/>
  <c r="V54"/>
  <c r="V45"/>
  <c r="V94"/>
  <c r="V157"/>
  <c r="V117"/>
  <c r="V9"/>
  <c r="V55"/>
  <c r="V158"/>
  <c r="V163"/>
  <c r="V196"/>
  <c r="V52"/>
  <c r="V23"/>
  <c r="V179"/>
  <c r="V138"/>
  <c r="V123"/>
  <c r="V66"/>
  <c r="V82"/>
  <c r="V112"/>
  <c r="V189"/>
  <c r="V31"/>
  <c r="V49"/>
  <c r="V110"/>
  <c r="V17"/>
  <c r="V104"/>
  <c r="V164"/>
  <c r="V171"/>
  <c r="V114"/>
  <c r="V181"/>
  <c r="V152"/>
  <c r="V174"/>
  <c r="V168"/>
  <c r="V106"/>
  <c r="V101"/>
  <c r="V167"/>
  <c r="V127"/>
  <c r="V91"/>
  <c r="V95"/>
  <c r="V162"/>
  <c r="V22"/>
  <c r="V11"/>
  <c r="V33"/>
  <c r="V51"/>
  <c r="V8"/>
  <c r="V147"/>
  <c r="V199"/>
  <c r="V111"/>
  <c r="V69"/>
  <c r="V34"/>
  <c r="V175"/>
  <c r="V30"/>
  <c r="V37"/>
  <c r="V13"/>
  <c r="V28"/>
  <c r="V165"/>
  <c r="V36"/>
  <c r="V29"/>
  <c r="V35"/>
  <c r="V122"/>
  <c r="V202"/>
  <c r="V139"/>
  <c r="V21"/>
  <c r="V125"/>
  <c r="V121"/>
  <c r="V201"/>
  <c r="V26"/>
  <c r="V27"/>
  <c r="V156"/>
  <c r="V194"/>
  <c r="V141"/>
  <c r="V200"/>
  <c r="V63"/>
  <c r="V124"/>
  <c r="V40"/>
  <c r="V83"/>
  <c r="V116"/>
  <c r="V61"/>
  <c r="V18"/>
  <c r="V144"/>
  <c r="V177"/>
  <c r="V59"/>
  <c r="V197"/>
  <c r="V96"/>
  <c r="V129"/>
  <c r="V88"/>
  <c r="V56"/>
  <c r="V136"/>
  <c r="V176"/>
  <c r="V142"/>
  <c r="V42"/>
  <c r="V47"/>
  <c r="V131"/>
  <c r="V16"/>
  <c r="V57"/>
  <c r="V12"/>
  <c r="V14"/>
  <c r="V130"/>
  <c r="V113"/>
  <c r="V170"/>
  <c r="V140"/>
  <c r="V105"/>
  <c r="V148"/>
  <c r="V191"/>
  <c r="V62"/>
  <c r="V48"/>
  <c r="V169"/>
  <c r="V77"/>
  <c r="V58"/>
  <c r="V103"/>
  <c r="V188"/>
  <c r="V60"/>
  <c r="V149"/>
  <c r="V184"/>
  <c r="V166"/>
  <c r="V115"/>
  <c r="V161"/>
  <c r="V70"/>
  <c r="V150"/>
  <c r="V43"/>
  <c r="V68"/>
  <c r="V24"/>
  <c r="V178"/>
  <c r="V135"/>
  <c r="V118"/>
  <c r="V65"/>
  <c r="V86"/>
  <c r="V107"/>
  <c r="V128"/>
  <c r="V145"/>
  <c r="V159"/>
  <c r="V133"/>
  <c r="V87"/>
  <c r="V183"/>
  <c r="V4"/>
  <c r="O86" i="8" l="1"/>
  <c r="O145"/>
  <c r="O9"/>
  <c r="O146"/>
  <c r="O4"/>
  <c r="O92"/>
  <c r="O161"/>
  <c r="O76"/>
  <c r="O30"/>
  <c r="O109"/>
  <c r="O111"/>
  <c r="O124" i="3"/>
  <c r="O33"/>
  <c r="O72"/>
  <c r="O89"/>
  <c r="O84"/>
  <c r="O27"/>
  <c r="O132" i="8"/>
  <c r="O29"/>
  <c r="N193" i="3"/>
  <c r="N82"/>
  <c r="O88"/>
  <c r="O118" i="8"/>
  <c r="O110"/>
  <c r="O134"/>
  <c r="O43"/>
  <c r="O173"/>
  <c r="O101"/>
  <c r="O11"/>
  <c r="O50"/>
  <c r="O47"/>
  <c r="O121" i="3"/>
  <c r="N88"/>
  <c r="N72" i="8"/>
  <c r="O152"/>
  <c r="O16" i="3"/>
  <c r="O37"/>
  <c r="O153"/>
  <c r="D26" i="9"/>
  <c r="F26" s="1"/>
  <c r="O20" i="8"/>
  <c r="O102"/>
  <c r="O75"/>
  <c r="O169"/>
  <c r="O60"/>
  <c r="N102" i="3"/>
  <c r="N163"/>
  <c r="O192" i="8"/>
  <c r="O172"/>
  <c r="O94"/>
  <c r="O181"/>
  <c r="N105" i="3"/>
  <c r="O55"/>
  <c r="O21" i="8"/>
  <c r="O22"/>
  <c r="O202"/>
  <c r="O49"/>
  <c r="O168"/>
  <c r="O55"/>
  <c r="O67"/>
  <c r="O74"/>
  <c r="O8"/>
  <c r="O7"/>
  <c r="O38"/>
  <c r="O59"/>
  <c r="D24" i="9"/>
  <c r="F24" s="1"/>
  <c r="D5"/>
  <c r="F5" s="1"/>
  <c r="D27"/>
  <c r="F27" s="1"/>
  <c r="D10"/>
  <c r="F10" s="1"/>
  <c r="D22"/>
  <c r="F22" s="1"/>
  <c r="N147" i="3"/>
  <c r="D23" i="9"/>
  <c r="F23" s="1"/>
  <c r="D17"/>
  <c r="F17" s="1"/>
  <c r="D14"/>
  <c r="F14" s="1"/>
  <c r="O65" i="3"/>
  <c r="O135"/>
  <c r="O199"/>
  <c r="O60"/>
  <c r="O86"/>
  <c r="O46"/>
  <c r="O191"/>
  <c r="O11"/>
  <c r="O200"/>
  <c r="O183"/>
  <c r="O155"/>
  <c r="O177"/>
  <c r="O198"/>
  <c r="O188"/>
  <c r="O98"/>
  <c r="O157"/>
  <c r="O140"/>
  <c r="O50"/>
  <c r="O127"/>
  <c r="O95"/>
  <c r="O186"/>
  <c r="O189"/>
  <c r="O109"/>
  <c r="O13"/>
  <c r="O136"/>
  <c r="O22"/>
  <c r="O111"/>
  <c r="O42"/>
  <c r="O47"/>
  <c r="O120"/>
  <c r="O203"/>
  <c r="O132"/>
  <c r="O125"/>
  <c r="O41"/>
  <c r="O92"/>
  <c r="O80"/>
  <c r="O126"/>
  <c r="O142"/>
  <c r="O15"/>
  <c r="O14"/>
  <c r="O130"/>
  <c r="O99"/>
  <c r="O192"/>
  <c r="O35"/>
  <c r="O28"/>
  <c r="O185"/>
  <c r="O100"/>
  <c r="O32"/>
  <c r="O73"/>
  <c r="O171"/>
  <c r="O158"/>
  <c r="O82"/>
  <c r="O8"/>
  <c r="O17"/>
  <c r="O129"/>
  <c r="O83"/>
  <c r="O106"/>
  <c r="O178"/>
  <c r="O119"/>
  <c r="O52"/>
  <c r="O166"/>
  <c r="O197"/>
  <c r="O40"/>
  <c r="O118"/>
  <c r="O139"/>
  <c r="O30"/>
  <c r="O202"/>
  <c r="O151"/>
  <c r="O194"/>
  <c r="O23"/>
  <c r="O128"/>
  <c r="O10"/>
  <c r="O57"/>
  <c r="O68"/>
  <c r="O134"/>
  <c r="O62"/>
  <c r="O164"/>
  <c r="O172"/>
  <c r="O116"/>
  <c r="O152"/>
  <c r="O131"/>
  <c r="O77"/>
  <c r="O168"/>
  <c r="O39"/>
  <c r="O74"/>
  <c r="O66"/>
  <c r="O161"/>
  <c r="O93"/>
  <c r="O78"/>
  <c r="O195"/>
  <c r="O51"/>
  <c r="O87"/>
  <c r="O75"/>
  <c r="O26"/>
  <c r="O81"/>
  <c r="O76"/>
  <c r="O20"/>
  <c r="O9"/>
  <c r="O190"/>
  <c r="O44"/>
  <c r="O5"/>
  <c r="O146"/>
  <c r="O175"/>
  <c r="O169"/>
  <c r="O43"/>
  <c r="O61"/>
  <c r="O104"/>
  <c r="O7"/>
  <c r="O187"/>
  <c r="O4"/>
  <c r="O141"/>
  <c r="O21"/>
  <c r="O29"/>
  <c r="O96"/>
  <c r="O69"/>
  <c r="O110"/>
  <c r="O18"/>
  <c r="O63"/>
  <c r="O180"/>
  <c r="O138"/>
  <c r="O176"/>
  <c r="O25"/>
  <c r="O143"/>
  <c r="O105"/>
  <c r="O147"/>
  <c r="O196"/>
  <c r="O160"/>
  <c r="O137" i="8"/>
  <c r="N190"/>
  <c r="O87"/>
  <c r="N56"/>
  <c r="N171"/>
  <c r="N160"/>
  <c r="O53"/>
  <c r="N6"/>
  <c r="O6" s="1"/>
  <c r="O182"/>
  <c r="N16"/>
  <c r="O159"/>
  <c r="O39"/>
  <c r="N162"/>
  <c r="N117"/>
  <c r="N120"/>
  <c r="O91"/>
  <c r="O108"/>
  <c r="N195"/>
  <c r="O135"/>
  <c r="O129"/>
  <c r="O200"/>
  <c r="O183"/>
  <c r="N99"/>
  <c r="O124"/>
  <c r="O166"/>
  <c r="N10"/>
  <c r="O15"/>
  <c r="O46"/>
  <c r="N198"/>
  <c r="N174"/>
  <c r="N54"/>
  <c r="N142"/>
  <c r="D21" i="9"/>
  <c r="F21" s="1"/>
  <c r="N70" i="3"/>
  <c r="N63" i="8"/>
  <c r="N121"/>
  <c r="N163"/>
  <c r="N42"/>
  <c r="N164"/>
  <c r="N179"/>
  <c r="N14"/>
  <c r="N176"/>
  <c r="N153"/>
  <c r="N138"/>
  <c r="N154"/>
  <c r="N186"/>
  <c r="N81"/>
  <c r="N158"/>
  <c r="N151"/>
  <c r="N70"/>
  <c r="N149"/>
  <c r="N119"/>
  <c r="N168"/>
  <c r="N175"/>
  <c r="N37"/>
  <c r="N22"/>
  <c r="N131"/>
  <c r="N35"/>
  <c r="N155"/>
  <c r="N188"/>
  <c r="N80"/>
  <c r="N189"/>
  <c r="N18"/>
  <c r="N178"/>
  <c r="N122"/>
  <c r="N200"/>
  <c r="N98"/>
  <c r="N165"/>
  <c r="N166"/>
  <c r="N23"/>
  <c r="D6" i="9"/>
  <c r="F6" s="1"/>
  <c r="O72" i="8"/>
  <c r="B2" i="9"/>
  <c r="D12"/>
  <c r="F12" s="1"/>
  <c r="N27" i="8"/>
  <c r="N34"/>
  <c r="N39"/>
  <c r="N76"/>
  <c r="N90"/>
  <c r="N20"/>
  <c r="N102"/>
  <c r="N45"/>
  <c r="N48"/>
  <c r="N64"/>
  <c r="N108"/>
  <c r="N69"/>
  <c r="N109"/>
  <c r="N5"/>
  <c r="N43"/>
  <c r="N107"/>
  <c r="N101"/>
  <c r="N9"/>
  <c r="N52"/>
  <c r="N88"/>
  <c r="N116"/>
  <c r="N84"/>
  <c r="N95"/>
  <c r="N202"/>
  <c r="N66"/>
  <c r="N55"/>
  <c r="N67"/>
  <c r="N74"/>
  <c r="N49"/>
  <c r="N191"/>
  <c r="N78"/>
  <c r="N38"/>
  <c r="N33"/>
  <c r="N7"/>
  <c r="N161"/>
  <c r="N150"/>
  <c r="N75"/>
  <c r="N169"/>
  <c r="N30"/>
  <c r="N83"/>
  <c r="N41"/>
  <c r="N111"/>
  <c r="N82"/>
  <c r="N159"/>
  <c r="N127"/>
  <c r="N118"/>
  <c r="N86"/>
  <c r="N194"/>
  <c r="N145"/>
  <c r="N173"/>
  <c r="N196"/>
  <c r="N65"/>
  <c r="N203"/>
  <c r="N53"/>
  <c r="N19"/>
  <c r="N25"/>
  <c r="N172"/>
  <c r="N97"/>
  <c r="N126"/>
  <c r="N201"/>
  <c r="N135"/>
  <c r="N156"/>
  <c r="N113"/>
  <c r="N139"/>
  <c r="N79"/>
  <c r="N28"/>
  <c r="N15"/>
  <c r="N128"/>
  <c r="N136"/>
  <c r="N144"/>
  <c r="N143"/>
  <c r="N91"/>
  <c r="N68"/>
  <c r="N193"/>
  <c r="N47"/>
  <c r="N71"/>
  <c r="N100"/>
  <c r="N60"/>
  <c r="N137"/>
  <c r="N110"/>
  <c r="N180"/>
  <c r="N134"/>
  <c r="N4"/>
  <c r="N11"/>
  <c r="N192"/>
  <c r="N123"/>
  <c r="N129"/>
  <c r="N40"/>
  <c r="N141"/>
  <c r="N112"/>
  <c r="N197"/>
  <c r="N125"/>
  <c r="N61"/>
  <c r="N177"/>
  <c r="N187"/>
  <c r="N157"/>
  <c r="N57"/>
  <c r="N199"/>
  <c r="N184"/>
  <c r="N148"/>
  <c r="N13"/>
  <c r="N50"/>
  <c r="N93"/>
  <c r="N152"/>
  <c r="N105"/>
  <c r="N92"/>
  <c r="N96"/>
  <c r="N58"/>
  <c r="N130"/>
  <c r="N73"/>
  <c r="N87"/>
  <c r="N106"/>
  <c r="N146"/>
  <c r="N182"/>
  <c r="N89"/>
  <c r="N140"/>
  <c r="N183"/>
  <c r="N94"/>
  <c r="N181"/>
  <c r="N85"/>
  <c r="N133"/>
  <c r="N114"/>
  <c r="N17"/>
  <c r="N170"/>
  <c r="N167"/>
  <c r="N31"/>
  <c r="N77"/>
  <c r="N124"/>
  <c r="N24"/>
  <c r="N185"/>
  <c r="N12"/>
  <c r="N147"/>
  <c r="N62"/>
  <c r="N44"/>
  <c r="N8"/>
  <c r="N65" i="3"/>
  <c r="N135"/>
  <c r="N199"/>
  <c r="N60"/>
  <c r="N86"/>
  <c r="N46"/>
  <c r="N191"/>
  <c r="N11"/>
  <c r="N200"/>
  <c r="N183"/>
  <c r="N155"/>
  <c r="N177"/>
  <c r="N198"/>
  <c r="N188"/>
  <c r="N98"/>
  <c r="N157"/>
  <c r="N140"/>
  <c r="N50"/>
  <c r="N127"/>
  <c r="N95"/>
  <c r="N186"/>
  <c r="N6"/>
  <c r="N189"/>
  <c r="N109"/>
  <c r="N13"/>
  <c r="N136"/>
  <c r="N22"/>
  <c r="N111"/>
  <c r="N42"/>
  <c r="N47"/>
  <c r="N120"/>
  <c r="N203"/>
  <c r="N132"/>
  <c r="N125"/>
  <c r="N41"/>
  <c r="N92"/>
  <c r="N80"/>
  <c r="N126"/>
  <c r="N142"/>
  <c r="N15"/>
  <c r="N14"/>
  <c r="N130"/>
  <c r="N99"/>
  <c r="N192"/>
  <c r="N35"/>
  <c r="N28"/>
  <c r="N166"/>
  <c r="N197"/>
  <c r="N40"/>
  <c r="N118"/>
  <c r="N139"/>
  <c r="N30"/>
  <c r="N202"/>
  <c r="N151"/>
  <c r="N194"/>
  <c r="N23"/>
  <c r="N128"/>
  <c r="N10"/>
  <c r="N57"/>
  <c r="N68"/>
  <c r="N134"/>
  <c r="N62"/>
  <c r="N164"/>
  <c r="N172"/>
  <c r="N116"/>
  <c r="N152"/>
  <c r="N131"/>
  <c r="N77"/>
  <c r="N168"/>
  <c r="N39"/>
  <c r="N74"/>
  <c r="N66"/>
  <c r="N161"/>
  <c r="N93"/>
  <c r="N78"/>
  <c r="N195"/>
  <c r="N51"/>
  <c r="N87"/>
  <c r="N75"/>
  <c r="N26"/>
  <c r="N81"/>
  <c r="N76"/>
  <c r="N20"/>
  <c r="N9"/>
  <c r="N190"/>
  <c r="N44"/>
  <c r="N5"/>
  <c r="N146"/>
  <c r="N175"/>
  <c r="N169"/>
  <c r="N43"/>
  <c r="N61"/>
  <c r="N104"/>
  <c r="N7"/>
  <c r="N187"/>
  <c r="N4"/>
  <c r="N141"/>
  <c r="N21"/>
  <c r="N176"/>
  <c r="N129"/>
  <c r="N101"/>
  <c r="N178"/>
  <c r="N36"/>
  <c r="N113"/>
  <c r="N117"/>
  <c r="N71"/>
  <c r="N12"/>
  <c r="N112"/>
  <c r="N27"/>
  <c r="N72"/>
  <c r="N149"/>
  <c r="N83"/>
  <c r="N119"/>
  <c r="N59"/>
  <c r="N173"/>
  <c r="N154"/>
  <c r="N123"/>
  <c r="N34"/>
  <c r="N67"/>
  <c r="N156"/>
  <c r="N90"/>
  <c r="N184"/>
  <c r="N31"/>
  <c r="N201"/>
  <c r="N124"/>
  <c r="N53"/>
  <c r="N58"/>
  <c r="N108"/>
  <c r="N45"/>
  <c r="N167"/>
  <c r="N137"/>
  <c r="N18"/>
  <c r="N110"/>
  <c r="N165"/>
  <c r="N158"/>
  <c r="N138"/>
  <c r="N24"/>
  <c r="N148"/>
  <c r="N153"/>
  <c r="N100"/>
  <c r="N56"/>
  <c r="N49"/>
  <c r="N180"/>
  <c r="N159"/>
  <c r="N181"/>
  <c r="N55"/>
  <c r="N182"/>
  <c r="N37"/>
  <c r="N185"/>
  <c r="N162"/>
  <c r="N29"/>
  <c r="N96"/>
  <c r="N121"/>
  <c r="N89"/>
  <c r="N115"/>
  <c r="N150"/>
  <c r="N170"/>
  <c r="N179"/>
  <c r="N174"/>
  <c r="N85"/>
  <c r="N144"/>
  <c r="N133"/>
  <c r="N16"/>
  <c r="N25"/>
  <c r="N91"/>
  <c r="N64"/>
  <c r="N122"/>
  <c r="N33"/>
  <c r="N38"/>
  <c r="N94"/>
  <c r="N79"/>
  <c r="N145"/>
  <c r="N103"/>
  <c r="N73"/>
  <c r="N69"/>
  <c r="N171"/>
  <c r="N106"/>
  <c r="N8"/>
  <c r="N107"/>
  <c r="N48"/>
  <c r="N84"/>
  <c r="N97"/>
  <c r="N54"/>
  <c r="D15" i="9"/>
  <c r="F15" s="1"/>
  <c r="D16"/>
  <c r="F16" s="1"/>
  <c r="D13"/>
  <c r="F13" s="1"/>
  <c r="C2"/>
  <c r="F9"/>
  <c r="O63" i="8"/>
  <c r="O121"/>
  <c r="O163"/>
  <c r="O42"/>
  <c r="O164"/>
  <c r="O179"/>
  <c r="O14"/>
  <c r="O176"/>
  <c r="O153"/>
  <c r="O138"/>
  <c r="O154"/>
  <c r="O186"/>
  <c r="O51"/>
  <c r="O119"/>
  <c r="O37"/>
  <c r="O175"/>
  <c r="D25" i="9"/>
  <c r="F25" s="1"/>
  <c r="D8"/>
  <c r="F8" s="1"/>
  <c r="D4"/>
  <c r="F4" s="1"/>
  <c r="D20"/>
  <c r="F20" s="1"/>
  <c r="D18"/>
  <c r="F18" s="1"/>
  <c r="D7"/>
  <c r="F7" s="1"/>
  <c r="D11"/>
  <c r="F11" s="1"/>
  <c r="D19"/>
  <c r="F19" s="1"/>
  <c r="O158" i="8"/>
  <c r="O81"/>
  <c r="O131"/>
  <c r="O190"/>
  <c r="O56"/>
  <c r="O171"/>
  <c r="O160"/>
  <c r="O16"/>
  <c r="O54"/>
  <c r="O162"/>
  <c r="O117"/>
  <c r="O120"/>
  <c r="O195"/>
  <c r="O10"/>
  <c r="O23"/>
  <c r="O142"/>
  <c r="O174"/>
  <c r="O99"/>
  <c r="O198"/>
  <c r="O35"/>
  <c r="O155"/>
  <c r="O188"/>
  <c r="O80"/>
  <c r="O189"/>
  <c r="O18"/>
  <c r="O178"/>
  <c r="O122"/>
  <c r="O151"/>
  <c r="O70"/>
  <c r="O149"/>
  <c r="O6" i="3"/>
  <c r="R102" l="1"/>
  <c r="S102"/>
  <c r="S47" i="8"/>
  <c r="S11" i="3"/>
  <c r="S103"/>
  <c r="S77"/>
  <c r="S94"/>
  <c r="S126" i="8"/>
  <c r="S24" i="3"/>
  <c r="R7"/>
  <c r="R192" i="8"/>
  <c r="S156" i="3"/>
  <c r="S138"/>
  <c r="S33"/>
  <c r="S182"/>
  <c r="S59" i="8"/>
  <c r="S167"/>
  <c r="S155"/>
  <c r="S153" i="3"/>
  <c r="S68"/>
  <c r="S197" i="8"/>
  <c r="S14"/>
  <c r="S81" i="3"/>
  <c r="S53"/>
  <c r="S17"/>
  <c r="S73"/>
  <c r="S20"/>
  <c r="S91"/>
  <c r="S133"/>
  <c r="S168"/>
  <c r="S116" i="8"/>
  <c r="S139"/>
  <c r="S164" i="3"/>
  <c r="S62"/>
  <c r="S10"/>
  <c r="S43" i="8"/>
  <c r="S131"/>
  <c r="S153"/>
  <c r="S190" i="3"/>
  <c r="S29"/>
  <c r="S113"/>
  <c r="S54"/>
  <c r="S14"/>
  <c r="S167"/>
  <c r="S55"/>
  <c r="S59"/>
  <c r="S104"/>
  <c r="S35"/>
  <c r="S121"/>
  <c r="S96"/>
  <c r="S169"/>
  <c r="S5"/>
  <c r="S194"/>
  <c r="S174"/>
  <c r="S104" i="8"/>
  <c r="S156"/>
  <c r="S44"/>
  <c r="S135"/>
  <c r="S185"/>
  <c r="S193"/>
  <c r="R144"/>
  <c r="R41" i="3"/>
  <c r="R75" i="8"/>
  <c r="S193" i="3"/>
  <c r="S178"/>
  <c r="S30"/>
  <c r="S170"/>
  <c r="S185"/>
  <c r="S154"/>
  <c r="R76"/>
  <c r="S56"/>
  <c r="R72" i="8"/>
  <c r="R29"/>
  <c r="R173"/>
  <c r="R191"/>
  <c r="R18"/>
  <c r="R85"/>
  <c r="R155"/>
  <c r="R90"/>
  <c r="S189"/>
  <c r="R27"/>
  <c r="R175"/>
  <c r="S202" i="3"/>
  <c r="S85"/>
  <c r="S188"/>
  <c r="S176"/>
  <c r="S18" i="8"/>
  <c r="S62"/>
  <c r="S57"/>
  <c r="S166"/>
  <c r="S122"/>
  <c r="S191"/>
  <c r="S124"/>
  <c r="S88"/>
  <c r="S115"/>
  <c r="S198"/>
  <c r="S136"/>
  <c r="S132"/>
  <c r="S169"/>
  <c r="S45"/>
  <c r="S37"/>
  <c r="S101"/>
  <c r="S162"/>
  <c r="R115"/>
  <c r="R94"/>
  <c r="R184"/>
  <c r="R79"/>
  <c r="R97"/>
  <c r="R128"/>
  <c r="R34"/>
  <c r="R11"/>
  <c r="R58"/>
  <c r="R139"/>
  <c r="R26" i="3"/>
  <c r="R124" i="8"/>
  <c r="R186" i="3"/>
  <c r="R86" i="8"/>
  <c r="R187"/>
  <c r="S70"/>
  <c r="R24" i="3"/>
  <c r="R133"/>
  <c r="R135"/>
  <c r="R40"/>
  <c r="R159" i="8"/>
  <c r="R195"/>
  <c r="R160"/>
  <c r="R148" i="3"/>
  <c r="R58"/>
  <c r="R87"/>
  <c r="R16"/>
  <c r="R98"/>
  <c r="R117" i="8"/>
  <c r="R106" i="3"/>
  <c r="R92"/>
  <c r="R164"/>
  <c r="R89"/>
  <c r="R20"/>
  <c r="R201"/>
  <c r="R184"/>
  <c r="R42"/>
  <c r="R39"/>
  <c r="R128"/>
  <c r="R110"/>
  <c r="R134"/>
  <c r="R115"/>
  <c r="R174" i="8"/>
  <c r="R96" i="3"/>
  <c r="R177"/>
  <c r="R46"/>
  <c r="R15"/>
  <c r="R28"/>
  <c r="R104"/>
  <c r="R129"/>
  <c r="R117"/>
  <c r="R53"/>
  <c r="R136"/>
  <c r="R153"/>
  <c r="R152"/>
  <c r="R202"/>
  <c r="R9"/>
  <c r="S75"/>
  <c r="S78"/>
  <c r="R19"/>
  <c r="S50"/>
  <c r="R183"/>
  <c r="S86"/>
  <c r="S65"/>
  <c r="R203"/>
  <c r="S111"/>
  <c r="S109"/>
  <c r="S131"/>
  <c r="R116"/>
  <c r="R57"/>
  <c r="S128"/>
  <c r="R194"/>
  <c r="R139"/>
  <c r="R166"/>
  <c r="R194" i="8"/>
  <c r="S201" i="3"/>
  <c r="S87"/>
  <c r="S106"/>
  <c r="S79"/>
  <c r="S72"/>
  <c r="S49"/>
  <c r="S15"/>
  <c r="S18"/>
  <c r="S45"/>
  <c r="S108"/>
  <c r="S22"/>
  <c r="S43"/>
  <c r="S82"/>
  <c r="S145"/>
  <c r="S97"/>
  <c r="S7"/>
  <c r="S124"/>
  <c r="S110"/>
  <c r="S4"/>
  <c r="S70"/>
  <c r="S9"/>
  <c r="S32"/>
  <c r="S142"/>
  <c r="S16"/>
  <c r="S66"/>
  <c r="S107"/>
  <c r="S183"/>
  <c r="S112"/>
  <c r="S144"/>
  <c r="S71"/>
  <c r="S67"/>
  <c r="S118"/>
  <c r="S116"/>
  <c r="S41"/>
  <c r="S196"/>
  <c r="S181"/>
  <c r="S6"/>
  <c r="S127"/>
  <c r="S129"/>
  <c r="S117"/>
  <c r="S130"/>
  <c r="S103" i="8"/>
  <c r="S31"/>
  <c r="S48"/>
  <c r="S33"/>
  <c r="S177"/>
  <c r="S17"/>
  <c r="S144"/>
  <c r="S84"/>
  <c r="S148"/>
  <c r="S188"/>
  <c r="S129"/>
  <c r="S97"/>
  <c r="S95"/>
  <c r="S15"/>
  <c r="S184"/>
  <c r="S55"/>
  <c r="S77"/>
  <c r="S141"/>
  <c r="S29"/>
  <c r="S71"/>
  <c r="S78"/>
  <c r="S150"/>
  <c r="S170"/>
  <c r="S108"/>
  <c r="S100"/>
  <c r="S168"/>
  <c r="S51"/>
  <c r="S20"/>
  <c r="S22"/>
  <c r="S93"/>
  <c r="S9"/>
  <c r="S56"/>
  <c r="S121"/>
  <c r="S63"/>
  <c r="S54"/>
  <c r="R83" i="3"/>
  <c r="R97"/>
  <c r="R122"/>
  <c r="R113"/>
  <c r="R195"/>
  <c r="R93"/>
  <c r="R189"/>
  <c r="R127"/>
  <c r="R140"/>
  <c r="R198"/>
  <c r="R191"/>
  <c r="R60"/>
  <c r="R73"/>
  <c r="R190"/>
  <c r="R69"/>
  <c r="R167"/>
  <c r="R29"/>
  <c r="R61"/>
  <c r="R119"/>
  <c r="R125"/>
  <c r="R156"/>
  <c r="R132"/>
  <c r="R43"/>
  <c r="R124"/>
  <c r="R162"/>
  <c r="R181"/>
  <c r="R66"/>
  <c r="R77"/>
  <c r="R62"/>
  <c r="R79"/>
  <c r="R142"/>
  <c r="R143"/>
  <c r="R103" i="8"/>
  <c r="R59"/>
  <c r="R170"/>
  <c r="R104"/>
  <c r="R148"/>
  <c r="R116"/>
  <c r="R147"/>
  <c r="R178"/>
  <c r="R84"/>
  <c r="R66"/>
  <c r="R197"/>
  <c r="R40"/>
  <c r="R98"/>
  <c r="R119"/>
  <c r="R186"/>
  <c r="R47"/>
  <c r="R89"/>
  <c r="R101"/>
  <c r="R180"/>
  <c r="R126"/>
  <c r="R28"/>
  <c r="R74"/>
  <c r="R99"/>
  <c r="R168"/>
  <c r="R25"/>
  <c r="R109"/>
  <c r="R162"/>
  <c r="R146"/>
  <c r="R107"/>
  <c r="R112" i="3"/>
  <c r="R81"/>
  <c r="R75"/>
  <c r="R51"/>
  <c r="R78"/>
  <c r="R161"/>
  <c r="R163"/>
  <c r="R95"/>
  <c r="R50"/>
  <c r="R157"/>
  <c r="R188"/>
  <c r="S177"/>
  <c r="R11"/>
  <c r="R86"/>
  <c r="R199"/>
  <c r="R65"/>
  <c r="S203"/>
  <c r="R47"/>
  <c r="R111"/>
  <c r="S136"/>
  <c r="R109"/>
  <c r="R74"/>
  <c r="R168"/>
  <c r="R131"/>
  <c r="S134"/>
  <c r="S57"/>
  <c r="S139"/>
  <c r="S40"/>
  <c r="S166"/>
  <c r="R6" i="8"/>
  <c r="R151"/>
  <c r="R96"/>
  <c r="S160" i="3"/>
  <c r="S155"/>
  <c r="S126"/>
  <c r="S51"/>
  <c r="S8"/>
  <c r="S69"/>
  <c r="S141"/>
  <c r="S180"/>
  <c r="S89"/>
  <c r="S58"/>
  <c r="S150"/>
  <c r="S47"/>
  <c r="S120"/>
  <c r="S100"/>
  <c r="S165"/>
  <c r="S28"/>
  <c r="S149"/>
  <c r="S132"/>
  <c r="S63"/>
  <c r="S37"/>
  <c r="S31"/>
  <c r="S23"/>
  <c r="S198"/>
  <c r="S76"/>
  <c r="S171"/>
  <c r="S21"/>
  <c r="S187"/>
  <c r="S38"/>
  <c r="S44"/>
  <c r="S19"/>
  <c r="S26"/>
  <c r="S42"/>
  <c r="S195"/>
  <c r="S158"/>
  <c r="S137"/>
  <c r="S192"/>
  <c r="S99"/>
  <c r="S163"/>
  <c r="S27"/>
  <c r="S122"/>
  <c r="S61"/>
  <c r="S84"/>
  <c r="S114"/>
  <c r="S48"/>
  <c r="S88"/>
  <c r="S64"/>
  <c r="S157"/>
  <c r="S101"/>
  <c r="S147"/>
  <c r="S162"/>
  <c r="S146"/>
  <c r="S172"/>
  <c r="S46"/>
  <c r="S123"/>
  <c r="S199"/>
  <c r="S83"/>
  <c r="S135"/>
  <c r="S25"/>
  <c r="S105"/>
  <c r="S80"/>
  <c r="S115"/>
  <c r="S125"/>
  <c r="S189"/>
  <c r="S39"/>
  <c r="S36"/>
  <c r="S148"/>
  <c r="S60"/>
  <c r="S173"/>
  <c r="S200"/>
  <c r="S159"/>
  <c r="S175"/>
  <c r="S93"/>
  <c r="S184"/>
  <c r="S90"/>
  <c r="S98"/>
  <c r="S95"/>
  <c r="S143"/>
  <c r="S197"/>
  <c r="S140"/>
  <c r="S119"/>
  <c r="S92"/>
  <c r="S12"/>
  <c r="S191"/>
  <c r="S74"/>
  <c r="S179"/>
  <c r="S186"/>
  <c r="S34"/>
  <c r="S152"/>
  <c r="S151"/>
  <c r="S161"/>
  <c r="S52"/>
  <c r="S13"/>
  <c r="R71"/>
  <c r="R85"/>
  <c r="R38"/>
  <c r="R108"/>
  <c r="R121"/>
  <c r="R126"/>
  <c r="R169"/>
  <c r="R105"/>
  <c r="R6"/>
  <c r="R14"/>
  <c r="R179"/>
  <c r="R155"/>
  <c r="R200"/>
  <c r="R45"/>
  <c r="R187"/>
  <c r="R138"/>
  <c r="R171"/>
  <c r="R137"/>
  <c r="R35"/>
  <c r="R182"/>
  <c r="R149"/>
  <c r="R91"/>
  <c r="R59"/>
  <c r="R107"/>
  <c r="R185"/>
  <c r="R90"/>
  <c r="R36"/>
  <c r="R154"/>
  <c r="R12"/>
  <c r="R176"/>
  <c r="R192"/>
  <c r="R54"/>
  <c r="R72"/>
  <c r="R33"/>
  <c r="R120"/>
  <c r="R22"/>
  <c r="R13"/>
  <c r="R80"/>
  <c r="R173"/>
  <c r="R147"/>
  <c r="R196"/>
  <c r="R172"/>
  <c r="R37"/>
  <c r="R174"/>
  <c r="R68"/>
  <c r="R10"/>
  <c r="R23"/>
  <c r="R151"/>
  <c r="R30"/>
  <c r="R118"/>
  <c r="R197"/>
  <c r="R49"/>
  <c r="R145"/>
  <c r="R180"/>
  <c r="R21"/>
  <c r="R56"/>
  <c r="R170"/>
  <c r="R94"/>
  <c r="R70"/>
  <c r="R37" i="8"/>
  <c r="R113"/>
  <c r="R114"/>
  <c r="R131"/>
  <c r="R102"/>
  <c r="R154"/>
  <c r="R68"/>
  <c r="R93"/>
  <c r="R82"/>
  <c r="R196"/>
  <c r="R140"/>
  <c r="R42"/>
  <c r="R134"/>
  <c r="R110"/>
  <c r="R100"/>
  <c r="R17"/>
  <c r="R57"/>
  <c r="R185"/>
  <c r="R166"/>
  <c r="R55"/>
  <c r="R70"/>
  <c r="R200"/>
  <c r="R143"/>
  <c r="R44"/>
  <c r="R202"/>
  <c r="R108"/>
  <c r="R142"/>
  <c r="R111"/>
  <c r="R76"/>
  <c r="R150"/>
  <c r="R92"/>
  <c r="R4"/>
  <c r="R53"/>
  <c r="R171"/>
  <c r="R145"/>
  <c r="R190"/>
  <c r="R165" i="3"/>
  <c r="R52"/>
  <c r="R99"/>
  <c r="R158"/>
  <c r="R44"/>
  <c r="R150"/>
  <c r="R48"/>
  <c r="R5"/>
  <c r="R34"/>
  <c r="R146"/>
  <c r="R84"/>
  <c r="R55"/>
  <c r="R88"/>
  <c r="R4"/>
  <c r="R193"/>
  <c r="R122" i="8"/>
  <c r="R181"/>
  <c r="R80"/>
  <c r="S125"/>
  <c r="S113"/>
  <c r="S80"/>
  <c r="S149"/>
  <c r="S94"/>
  <c r="S201"/>
  <c r="S28"/>
  <c r="S24"/>
  <c r="S199"/>
  <c r="S157"/>
  <c r="S25"/>
  <c r="S175"/>
  <c r="S36"/>
  <c r="S181"/>
  <c r="S143"/>
  <c r="S8"/>
  <c r="S186"/>
  <c r="S178"/>
  <c r="S34"/>
  <c r="S12"/>
  <c r="S21"/>
  <c r="S74"/>
  <c r="S32"/>
  <c r="S27"/>
  <c r="S202"/>
  <c r="S66"/>
  <c r="S151"/>
  <c r="S133"/>
  <c r="S128"/>
  <c r="S92"/>
  <c r="S79"/>
  <c r="S7"/>
  <c r="S26"/>
  <c r="S187"/>
  <c r="S114"/>
  <c r="S172"/>
  <c r="S46"/>
  <c r="S13"/>
  <c r="S85"/>
  <c r="S23"/>
  <c r="S10"/>
  <c r="S99"/>
  <c r="S147"/>
  <c r="S38"/>
  <c r="S49"/>
  <c r="S67"/>
  <c r="S61"/>
  <c r="S40"/>
  <c r="S82"/>
  <c r="S112"/>
  <c r="S64"/>
  <c r="S69"/>
  <c r="S60"/>
  <c r="S192"/>
  <c r="S183"/>
  <c r="S142"/>
  <c r="S76"/>
  <c r="S91"/>
  <c r="S30"/>
  <c r="S165"/>
  <c r="S98"/>
  <c r="S152"/>
  <c r="S11"/>
  <c r="S16"/>
  <c r="S160"/>
  <c r="S171"/>
  <c r="S107"/>
  <c r="S5"/>
  <c r="S68"/>
  <c r="S39"/>
  <c r="S96"/>
  <c r="S109"/>
  <c r="R26"/>
  <c r="R36"/>
  <c r="R46"/>
  <c r="R32"/>
  <c r="R112"/>
  <c r="R21"/>
  <c r="R132"/>
  <c r="R167"/>
  <c r="R33"/>
  <c r="R199"/>
  <c r="R78"/>
  <c r="R177"/>
  <c r="R12"/>
  <c r="R133"/>
  <c r="R95"/>
  <c r="R13"/>
  <c r="R201"/>
  <c r="R125"/>
  <c r="R189"/>
  <c r="R188"/>
  <c r="R123"/>
  <c r="R35"/>
  <c r="R165"/>
  <c r="R31"/>
  <c r="R136"/>
  <c r="R156"/>
  <c r="R61"/>
  <c r="R69"/>
  <c r="R81"/>
  <c r="R45"/>
  <c r="R51"/>
  <c r="R48"/>
  <c r="R158"/>
  <c r="R20"/>
  <c r="R138"/>
  <c r="R152"/>
  <c r="R71"/>
  <c r="R50"/>
  <c r="R153"/>
  <c r="R65"/>
  <c r="R176"/>
  <c r="R14"/>
  <c r="R179"/>
  <c r="R164"/>
  <c r="R163"/>
  <c r="R43"/>
  <c r="R5"/>
  <c r="R121"/>
  <c r="R63"/>
  <c r="R118"/>
  <c r="R64"/>
  <c r="R157"/>
  <c r="R38"/>
  <c r="R23"/>
  <c r="R15"/>
  <c r="R10"/>
  <c r="R149"/>
  <c r="R7"/>
  <c r="R8"/>
  <c r="R67"/>
  <c r="R24"/>
  <c r="R77"/>
  <c r="R198"/>
  <c r="R141"/>
  <c r="R172"/>
  <c r="R183"/>
  <c r="R52"/>
  <c r="R88"/>
  <c r="R49"/>
  <c r="R129"/>
  <c r="R62"/>
  <c r="R135"/>
  <c r="R22"/>
  <c r="R60"/>
  <c r="R105"/>
  <c r="R91"/>
  <c r="R83"/>
  <c r="R169"/>
  <c r="R120"/>
  <c r="R30"/>
  <c r="R41"/>
  <c r="R161"/>
  <c r="R193"/>
  <c r="R39"/>
  <c r="R54"/>
  <c r="R16"/>
  <c r="R182"/>
  <c r="R19"/>
  <c r="R9"/>
  <c r="R203"/>
  <c r="R56"/>
  <c r="R106"/>
  <c r="R87"/>
  <c r="R73"/>
  <c r="R130"/>
  <c r="R137"/>
  <c r="R127"/>
  <c r="R18" i="3"/>
  <c r="R103"/>
  <c r="R141"/>
  <c r="R31"/>
  <c r="R130"/>
  <c r="R64"/>
  <c r="R144"/>
  <c r="R67"/>
  <c r="R25"/>
  <c r="R123"/>
  <c r="R175"/>
  <c r="R159"/>
  <c r="R160"/>
  <c r="R32"/>
  <c r="R101"/>
  <c r="R114"/>
  <c r="R27"/>
  <c r="R17"/>
  <c r="R82"/>
  <c r="R63"/>
  <c r="R178"/>
  <c r="R100"/>
  <c r="R8"/>
  <c r="S182" i="8"/>
  <c r="S161"/>
  <c r="S4"/>
  <c r="S42"/>
  <c r="S163"/>
  <c r="S176"/>
  <c r="S134"/>
  <c r="S180"/>
  <c r="S110"/>
  <c r="S174"/>
  <c r="S50"/>
  <c r="S137"/>
  <c r="S58"/>
  <c r="S81"/>
  <c r="S195"/>
  <c r="S164"/>
  <c r="S118"/>
  <c r="S127"/>
  <c r="S123"/>
  <c r="S35"/>
  <c r="S120"/>
  <c r="S119"/>
  <c r="S145"/>
  <c r="S72"/>
  <c r="S102"/>
  <c r="S83"/>
  <c r="S41"/>
  <c r="S105"/>
  <c r="S52"/>
  <c r="S140"/>
  <c r="S190"/>
  <c r="S154"/>
  <c r="S90"/>
  <c r="S200"/>
  <c r="S117"/>
  <c r="S6"/>
  <c r="S89"/>
  <c r="S196"/>
  <c r="S111"/>
  <c r="S75"/>
  <c r="S86"/>
  <c r="S19"/>
  <c r="S53"/>
  <c r="S179"/>
  <c r="S203"/>
  <c r="S65"/>
  <c r="S173"/>
  <c r="S194"/>
  <c r="S159"/>
  <c r="S146"/>
  <c r="S106"/>
  <c r="S87"/>
  <c r="S73"/>
  <c r="S130"/>
  <c r="S138"/>
  <c r="S158"/>
  <c r="T102" i="3" l="1"/>
  <c r="T54" i="8"/>
  <c r="T178" i="3"/>
  <c r="T22"/>
  <c r="T32"/>
  <c r="T123"/>
  <c r="T24"/>
  <c r="T150"/>
  <c r="T170"/>
  <c r="T185"/>
  <c r="T68"/>
  <c r="T10"/>
  <c r="T39"/>
  <c r="T5"/>
  <c r="T157"/>
  <c r="T61"/>
  <c r="T49"/>
  <c r="T136"/>
  <c r="T30"/>
  <c r="T50"/>
  <c r="T83"/>
  <c r="T113"/>
  <c r="T82"/>
  <c r="T73"/>
  <c r="T145"/>
  <c r="T44"/>
  <c r="T25"/>
  <c r="T94"/>
  <c r="T53"/>
  <c r="T79"/>
  <c r="T130"/>
  <c r="T13"/>
  <c r="T153"/>
  <c r="T85"/>
  <c r="T6"/>
  <c r="T57"/>
  <c r="T62"/>
  <c r="T38"/>
  <c r="T111"/>
  <c r="T162"/>
  <c r="T95"/>
  <c r="T154"/>
  <c r="T155"/>
  <c r="T55"/>
  <c r="T120"/>
  <c r="T54"/>
  <c r="T91"/>
  <c r="T34"/>
  <c r="T93"/>
  <c r="T46"/>
  <c r="T192"/>
  <c r="T140"/>
  <c r="T110"/>
  <c r="T35"/>
  <c r="T190"/>
  <c r="T42"/>
  <c r="T146"/>
  <c r="T33"/>
  <c r="T47"/>
  <c r="T78"/>
  <c r="T174"/>
  <c r="T40"/>
  <c r="T188"/>
  <c r="T112"/>
  <c r="T106"/>
  <c r="T103"/>
  <c r="T4"/>
  <c r="T26"/>
  <c r="T80"/>
  <c r="T163"/>
  <c r="T122"/>
  <c r="T99"/>
  <c r="T48"/>
  <c r="T43"/>
  <c r="T147"/>
  <c r="T41"/>
  <c r="T179"/>
  <c r="T200"/>
  <c r="T177"/>
  <c r="T121"/>
  <c r="T186"/>
  <c r="T182"/>
  <c r="T193"/>
  <c r="T159"/>
  <c r="T168"/>
  <c r="T151"/>
  <c r="T65"/>
  <c r="T28"/>
  <c r="T75"/>
  <c r="T27"/>
  <c r="T51"/>
  <c r="T176"/>
  <c r="T202"/>
  <c r="T59"/>
  <c r="T77"/>
  <c r="T114"/>
  <c r="T125"/>
  <c r="T107"/>
  <c r="T189"/>
  <c r="T144"/>
  <c r="T201"/>
  <c r="T104"/>
  <c r="T45"/>
  <c r="T19"/>
  <c r="T11"/>
  <c r="T139"/>
  <c r="T16"/>
  <c r="T171"/>
  <c r="T21"/>
  <c r="T180"/>
  <c r="T56"/>
  <c r="T12"/>
  <c r="T72"/>
  <c r="T29"/>
  <c r="T9"/>
  <c r="T64"/>
  <c r="T31"/>
  <c r="T196"/>
  <c r="T66"/>
  <c r="T148"/>
  <c r="T115"/>
  <c r="T197"/>
  <c r="T108"/>
  <c r="T87"/>
  <c r="T164"/>
  <c r="T131"/>
  <c r="T198"/>
  <c r="T119"/>
  <c r="T181"/>
  <c r="T109"/>
  <c r="T118"/>
  <c r="T84"/>
  <c r="T98"/>
  <c r="T37"/>
  <c r="T36"/>
  <c r="T60"/>
  <c r="T183"/>
  <c r="T158"/>
  <c r="T137"/>
  <c r="T149"/>
  <c r="T7"/>
  <c r="T175"/>
  <c r="T63"/>
  <c r="T76"/>
  <c r="T195"/>
  <c r="T90"/>
  <c r="T173"/>
  <c r="T70"/>
  <c r="T191"/>
  <c r="T8"/>
  <c r="T69"/>
  <c r="T141"/>
  <c r="T124"/>
  <c r="T156"/>
  <c r="T58"/>
  <c r="T20"/>
  <c r="T96"/>
  <c r="T15"/>
  <c r="T169"/>
  <c r="T116"/>
  <c r="T74"/>
  <c r="T152"/>
  <c r="T199"/>
  <c r="T166"/>
  <c r="T184"/>
  <c r="T194"/>
  <c r="T101"/>
  <c r="T88"/>
  <c r="T23"/>
  <c r="T117"/>
  <c r="T165"/>
  <c r="T132"/>
  <c r="T133"/>
  <c r="T187"/>
  <c r="T71"/>
  <c r="T97"/>
  <c r="T100"/>
  <c r="T172"/>
  <c r="T127"/>
  <c r="T52"/>
  <c r="T126"/>
  <c r="T134"/>
  <c r="T161"/>
  <c r="T129"/>
  <c r="T89"/>
  <c r="T92"/>
  <c r="T143"/>
  <c r="T81"/>
  <c r="T86"/>
  <c r="T128"/>
  <c r="T138"/>
  <c r="T18"/>
  <c r="T167"/>
  <c r="T203"/>
  <c r="T142"/>
  <c r="T17"/>
  <c r="T160"/>
  <c r="T14"/>
  <c r="T105"/>
  <c r="T67"/>
  <c r="T135"/>
  <c r="T132" i="8"/>
  <c r="T123"/>
  <c r="T57"/>
  <c r="T5"/>
  <c r="T19"/>
  <c r="T95"/>
  <c r="T143"/>
  <c r="T84"/>
  <c r="T113"/>
  <c r="T33"/>
  <c r="T22"/>
  <c r="T180"/>
  <c r="T158"/>
  <c r="T47"/>
  <c r="T140"/>
  <c r="T136"/>
  <c r="T59"/>
  <c r="T52"/>
  <c r="T63"/>
  <c r="T145"/>
  <c r="T154"/>
  <c r="T193"/>
  <c r="T202"/>
  <c r="T60"/>
  <c r="T152"/>
  <c r="T10"/>
  <c r="T183"/>
  <c r="T74"/>
  <c r="T69"/>
  <c r="T6"/>
  <c r="T167"/>
  <c r="T144"/>
  <c r="T166"/>
  <c r="T31"/>
  <c r="T38"/>
  <c r="T98"/>
  <c r="T110"/>
  <c r="T27"/>
  <c r="T93"/>
  <c r="T203"/>
  <c r="T61"/>
  <c r="T201"/>
  <c r="T15"/>
  <c r="T58"/>
  <c r="T87"/>
  <c r="T142"/>
  <c r="T162"/>
  <c r="T155"/>
  <c r="T86"/>
  <c r="T89"/>
  <c r="T178"/>
  <c r="T135"/>
  <c r="T28"/>
  <c r="T101"/>
  <c r="T97"/>
  <c r="T24"/>
  <c r="T192"/>
  <c r="T114"/>
  <c r="T191"/>
  <c r="T147"/>
  <c r="T91"/>
  <c r="T176"/>
  <c r="T50"/>
  <c r="T51"/>
  <c r="T175"/>
  <c r="T94"/>
  <c r="T26"/>
  <c r="T64"/>
  <c r="T190"/>
  <c r="T171"/>
  <c r="T75"/>
  <c r="T30"/>
  <c r="T49"/>
  <c r="T42"/>
  <c r="T182"/>
  <c r="T124"/>
  <c r="T46"/>
  <c r="T139"/>
  <c r="T164"/>
  <c r="T181"/>
  <c r="T66"/>
  <c r="T72"/>
  <c r="T133"/>
  <c r="T157"/>
  <c r="T12"/>
  <c r="T96"/>
  <c r="T81"/>
  <c r="T82"/>
  <c r="T48"/>
  <c r="T141"/>
  <c r="T168"/>
  <c r="T115"/>
  <c r="T36"/>
  <c r="T130"/>
  <c r="T56"/>
  <c r="T111"/>
  <c r="T117"/>
  <c r="T62"/>
  <c r="T163"/>
  <c r="T134"/>
  <c r="T40"/>
  <c r="T198"/>
  <c r="T108"/>
  <c r="T112"/>
  <c r="T55"/>
  <c r="T148"/>
  <c r="T188"/>
  <c r="T146"/>
  <c r="T16"/>
  <c r="T151"/>
  <c r="T170"/>
  <c r="T125"/>
  <c r="T44"/>
  <c r="T35"/>
  <c r="T32"/>
  <c r="T85"/>
  <c r="T23"/>
  <c r="T187"/>
  <c r="T21"/>
  <c r="T185"/>
  <c r="T37"/>
  <c r="T13"/>
  <c r="T76"/>
  <c r="T102"/>
  <c r="T65"/>
  <c r="T153"/>
  <c r="T71"/>
  <c r="T34"/>
  <c r="T173"/>
  <c r="T80"/>
  <c r="T103"/>
  <c r="T109"/>
  <c r="T29"/>
  <c r="T67"/>
  <c r="T79"/>
  <c r="T119"/>
  <c r="T118"/>
  <c r="T120"/>
  <c r="T194"/>
  <c r="T107"/>
  <c r="T9"/>
  <c r="T186"/>
  <c r="T39"/>
  <c r="T161"/>
  <c r="T105"/>
  <c r="T25"/>
  <c r="T174"/>
  <c r="T121"/>
  <c r="T14"/>
  <c r="T127"/>
  <c r="T53"/>
  <c r="T189"/>
  <c r="T122"/>
  <c r="T99"/>
  <c r="T156"/>
  <c r="T199"/>
  <c r="T159"/>
  <c r="T43"/>
  <c r="T179"/>
  <c r="T172"/>
  <c r="T126"/>
  <c r="T77"/>
  <c r="T149"/>
  <c r="T131"/>
  <c r="T129"/>
  <c r="T104"/>
  <c r="T17"/>
  <c r="T177"/>
  <c r="T78"/>
  <c r="T7"/>
  <c r="T128"/>
  <c r="T165"/>
  <c r="T45"/>
  <c r="T195"/>
  <c r="T196"/>
  <c r="T68"/>
  <c r="T90"/>
  <c r="T138"/>
  <c r="T137"/>
  <c r="T11"/>
  <c r="T197"/>
  <c r="T8"/>
  <c r="T116"/>
  <c r="T18"/>
  <c r="T184"/>
  <c r="T200"/>
  <c r="T100"/>
  <c r="T41"/>
  <c r="T73"/>
  <c r="T106"/>
  <c r="T160"/>
  <c r="T20"/>
  <c r="T92"/>
  <c r="T150"/>
  <c r="T83"/>
  <c r="T70"/>
  <c r="T88"/>
  <c r="T169"/>
  <c r="T4"/>
</calcChain>
</file>

<file path=xl/sharedStrings.xml><?xml version="1.0" encoding="utf-8"?>
<sst xmlns="http://schemas.openxmlformats.org/spreadsheetml/2006/main" count="4582" uniqueCount="751">
  <si>
    <t>Rnk</t>
  </si>
  <si>
    <t>Player</t>
  </si>
  <si>
    <t>Team</t>
  </si>
  <si>
    <t>Pos</t>
  </si>
  <si>
    <t>Age</t>
  </si>
  <si>
    <t>Year</t>
  </si>
  <si>
    <t>G</t>
  </si>
  <si>
    <t>AB</t>
  </si>
  <si>
    <t>H</t>
  </si>
  <si>
    <t>2B</t>
  </si>
  <si>
    <t>3B</t>
  </si>
  <si>
    <t>HR</t>
  </si>
  <si>
    <t>RBI</t>
  </si>
  <si>
    <t>R</t>
  </si>
  <si>
    <t>BB</t>
  </si>
  <si>
    <t>K</t>
  </si>
  <si>
    <t>SB</t>
  </si>
  <si>
    <t>CS</t>
  </si>
  <si>
    <t>AVG</t>
  </si>
  <si>
    <t>OPS</t>
  </si>
  <si>
    <t>VORP</t>
  </si>
  <si>
    <t>Rob Raines*</t>
  </si>
  <si>
    <t>ARL</t>
  </si>
  <si>
    <t>1B</t>
  </si>
  <si>
    <t>Luis Torres*</t>
  </si>
  <si>
    <t>FLA</t>
  </si>
  <si>
    <t>LF</t>
  </si>
  <si>
    <t>John Knight*</t>
  </si>
  <si>
    <t>AUR</t>
  </si>
  <si>
    <t>RF</t>
  </si>
  <si>
    <t>Manuel González*</t>
  </si>
  <si>
    <t>OMA</t>
  </si>
  <si>
    <t>C</t>
  </si>
  <si>
    <t>Al Edwards*</t>
  </si>
  <si>
    <t>Chris Allen*</t>
  </si>
  <si>
    <t>CST</t>
  </si>
  <si>
    <t>PS</t>
  </si>
  <si>
    <t>Cory Pierce*</t>
  </si>
  <si>
    <t>Pat Lilly*</t>
  </si>
  <si>
    <t>BAK</t>
  </si>
  <si>
    <t>Joel Swedlove*</t>
  </si>
  <si>
    <t>KAL</t>
  </si>
  <si>
    <t>Ronald Lowry*</t>
  </si>
  <si>
    <t>CON</t>
  </si>
  <si>
    <t>SS</t>
  </si>
  <si>
    <t>Eduardo Molina*</t>
  </si>
  <si>
    <t>CL</t>
  </si>
  <si>
    <t>Jeff Wilson*</t>
  </si>
  <si>
    <t>Jean-Pierre LaPierre*</t>
  </si>
  <si>
    <t>Sok-man Yi*</t>
  </si>
  <si>
    <t>DH</t>
  </si>
  <si>
    <t>Mark Richardson*</t>
  </si>
  <si>
    <t>En-guo Guao*</t>
  </si>
  <si>
    <t>CF</t>
  </si>
  <si>
    <t>Britt Martin*</t>
  </si>
  <si>
    <t>Steve McDonald*</t>
  </si>
  <si>
    <t>Narahiko Imada*</t>
  </si>
  <si>
    <t>Ramón Flores*</t>
  </si>
  <si>
    <t>FAR</t>
  </si>
  <si>
    <t>MAN</t>
  </si>
  <si>
    <t>Roberto Rodríguez*</t>
  </si>
  <si>
    <t>George Riley*</t>
  </si>
  <si>
    <t>Yoshino Miyata*</t>
  </si>
  <si>
    <t>Carlos Guerera*</t>
  </si>
  <si>
    <t>Bud Hoffmann*</t>
  </si>
  <si>
    <t>Tsumemasa Morimoto*</t>
  </si>
  <si>
    <t>Wilson Berry*</t>
  </si>
  <si>
    <t>Mike Arnopp*</t>
  </si>
  <si>
    <t>Brock Brett*</t>
  </si>
  <si>
    <t>Jason Guillén*</t>
  </si>
  <si>
    <t>Rubén Cruz*</t>
  </si>
  <si>
    <t>Dan Jamison*</t>
  </si>
  <si>
    <t>TEM</t>
  </si>
  <si>
    <t>Billy Krause*</t>
  </si>
  <si>
    <t>Octávio Pexego*</t>
  </si>
  <si>
    <t>Artie Marsh*</t>
  </si>
  <si>
    <t>Dennis Carter*</t>
  </si>
  <si>
    <t>LON</t>
  </si>
  <si>
    <t>Samuel Kettley*</t>
  </si>
  <si>
    <t>Orlando Germán*</t>
  </si>
  <si>
    <t>Corbin Hickman*</t>
  </si>
  <si>
    <t>WV</t>
  </si>
  <si>
    <t>Ken Keddy*</t>
  </si>
  <si>
    <t>DUL</t>
  </si>
  <si>
    <t>Rafael Suárez*</t>
  </si>
  <si>
    <t>Chris Wright*</t>
  </si>
  <si>
    <t>CAN</t>
  </si>
  <si>
    <t>Juan Monasterio*</t>
  </si>
  <si>
    <t>NO</t>
  </si>
  <si>
    <t>Manuel Serrano*</t>
  </si>
  <si>
    <t>NJ</t>
  </si>
  <si>
    <t>Ronald Harmon*</t>
  </si>
  <si>
    <t>Jorge Velasco*</t>
  </si>
  <si>
    <t>Jamie Boyd*</t>
  </si>
  <si>
    <t>KEN</t>
  </si>
  <si>
    <t>Miguel Salinas*</t>
  </si>
  <si>
    <t>Miguel Cortéz*</t>
  </si>
  <si>
    <t>Chad Hull*</t>
  </si>
  <si>
    <t>Kikugoro Memoto*</t>
  </si>
  <si>
    <t>José González*</t>
  </si>
  <si>
    <t>León Valentín*</t>
  </si>
  <si>
    <t>Kwang-chih Zhu*</t>
  </si>
  <si>
    <t>Tsunesaburo Sugimoto*</t>
  </si>
  <si>
    <t>Chris Holmes*</t>
  </si>
  <si>
    <t>Jeff Cline*</t>
  </si>
  <si>
    <t>António Carbezola*</t>
  </si>
  <si>
    <t>Shou-chien Jung*</t>
  </si>
  <si>
    <t>Pat Holman*</t>
  </si>
  <si>
    <t>Orlando Carmona*</t>
  </si>
  <si>
    <t>George John*</t>
  </si>
  <si>
    <t>GLO</t>
  </si>
  <si>
    <t>Anthony Hough*</t>
  </si>
  <si>
    <t>Raúl Espinoza*</t>
  </si>
  <si>
    <t>GS</t>
  </si>
  <si>
    <t>W</t>
  </si>
  <si>
    <t>L</t>
  </si>
  <si>
    <t>SV</t>
  </si>
  <si>
    <t>ERA</t>
  </si>
  <si>
    <t>IP</t>
  </si>
  <si>
    <t>HA</t>
  </si>
  <si>
    <t>ER</t>
  </si>
  <si>
    <t>HLD</t>
  </si>
  <si>
    <t>CG</t>
  </si>
  <si>
    <t>SHO</t>
  </si>
  <si>
    <t>WHIP</t>
  </si>
  <si>
    <t>Markus Hancock*</t>
  </si>
  <si>
    <t>SP</t>
  </si>
  <si>
    <t>Conan McCullough*</t>
  </si>
  <si>
    <t>Cedric Mosley*</t>
  </si>
  <si>
    <t>DUL(2)</t>
  </si>
  <si>
    <t>Armando Gallegos*</t>
  </si>
  <si>
    <t>Keitaro Kodo*</t>
  </si>
  <si>
    <t>Artie Tillman*</t>
  </si>
  <si>
    <t>Dean O'Monahan*</t>
  </si>
  <si>
    <t>Manuel Corona*</t>
  </si>
  <si>
    <t>Cipriano Peña*</t>
  </si>
  <si>
    <t>Francisco Chávez*</t>
  </si>
  <si>
    <t>Félix Ortega*</t>
  </si>
  <si>
    <t>Dustin Moyer*</t>
  </si>
  <si>
    <t>Ángel Mesquit*</t>
  </si>
  <si>
    <t>MR</t>
  </si>
  <si>
    <t>Ángel Centena*</t>
  </si>
  <si>
    <t>António Rivera*</t>
  </si>
  <si>
    <t>Adrián Reséndez*</t>
  </si>
  <si>
    <t>Chris York*</t>
  </si>
  <si>
    <t>Dominic Bélanger*</t>
  </si>
  <si>
    <t>Francisco Robles*</t>
  </si>
  <si>
    <t>Carlos Pérez*</t>
  </si>
  <si>
    <t>Bill Bradley*</t>
  </si>
  <si>
    <t>Bryant Duncan*</t>
  </si>
  <si>
    <t>Barney Sharp*</t>
  </si>
  <si>
    <t>Michael Ayers*</t>
  </si>
  <si>
    <t>Leland Tatum*</t>
  </si>
  <si>
    <t>José Cruz*</t>
  </si>
  <si>
    <t>Nelson Anderson*</t>
  </si>
  <si>
    <t>Jesús García*</t>
  </si>
  <si>
    <t>Mario Martínez*</t>
  </si>
  <si>
    <t>Michael Smallbridge*</t>
  </si>
  <si>
    <t>Trent Roberts*</t>
  </si>
  <si>
    <t>Mark Wood*</t>
  </si>
  <si>
    <t>Raúl Pinto*</t>
  </si>
  <si>
    <t>Nelson Ortíz*</t>
  </si>
  <si>
    <t>Wesley Scott*</t>
  </si>
  <si>
    <t>Enrico Rosado*</t>
  </si>
  <si>
    <t>Douglas Bonsink*</t>
  </si>
  <si>
    <t>Mathys Crête*</t>
  </si>
  <si>
    <t>Danny Hendricks*</t>
  </si>
  <si>
    <t>SA</t>
  </si>
  <si>
    <t>Roberto Ortega*</t>
  </si>
  <si>
    <t>Chet King*</t>
  </si>
  <si>
    <t>Bryant Burris*</t>
  </si>
  <si>
    <t>Cary Bond*</t>
  </si>
  <si>
    <t>Merlin Peters*</t>
  </si>
  <si>
    <t>Pablo Cisneros*</t>
  </si>
  <si>
    <t>Er Hang*</t>
  </si>
  <si>
    <t>José Hale*</t>
  </si>
  <si>
    <t>SA(2)</t>
  </si>
  <si>
    <t>John Page*</t>
  </si>
  <si>
    <t>Bill Lewis*</t>
  </si>
  <si>
    <t>GIDP</t>
  </si>
  <si>
    <t>HP</t>
  </si>
  <si>
    <t>LW</t>
  </si>
  <si>
    <t>William Petersen*</t>
  </si>
  <si>
    <t>Gregory Arnold*</t>
  </si>
  <si>
    <t>Jeff Patterson*</t>
  </si>
  <si>
    <t>Ricardo Longoria*</t>
  </si>
  <si>
    <t>Raúl García*</t>
  </si>
  <si>
    <t>Ben McGinnity*</t>
  </si>
  <si>
    <t>José Rivera*</t>
  </si>
  <si>
    <t>Edgardo Sánchez*</t>
  </si>
  <si>
    <t>Dean Bailey*</t>
  </si>
  <si>
    <t>Ralph Gunther*</t>
  </si>
  <si>
    <t>Roberto Alonso*</t>
  </si>
  <si>
    <t>Fernando García*</t>
  </si>
  <si>
    <t>Javier Sáenz*</t>
  </si>
  <si>
    <t>VORP1</t>
  </si>
  <si>
    <t>VORP2</t>
  </si>
  <si>
    <t>LW1</t>
  </si>
  <si>
    <t>LW2</t>
  </si>
  <si>
    <t>zTot</t>
  </si>
  <si>
    <t>PerfRnk</t>
  </si>
  <si>
    <t>Top 25</t>
  </si>
  <si>
    <t>Top 50</t>
  </si>
  <si>
    <t>Tot</t>
  </si>
  <si>
    <t>Score</t>
  </si>
  <si>
    <t>REN</t>
  </si>
  <si>
    <t>YUM</t>
  </si>
  <si>
    <t>Rank</t>
  </si>
  <si>
    <t>wScore</t>
  </si>
  <si>
    <t>Frank Murphy*</t>
  </si>
  <si>
    <t>Alfredo Vega*</t>
  </si>
  <si>
    <t>Bob Keller*</t>
  </si>
  <si>
    <t>Lawrence Jones*</t>
  </si>
  <si>
    <t>Mario Tessier*</t>
  </si>
  <si>
    <t>Vic Roberts*</t>
  </si>
  <si>
    <t>Brad Cain*</t>
  </si>
  <si>
    <t>Alexandre Poirier*</t>
  </si>
  <si>
    <t>Todd Hanna*</t>
  </si>
  <si>
    <t>Vicente Savellano*</t>
  </si>
  <si>
    <t>Decheng Wen*</t>
  </si>
  <si>
    <t>Ming-feng Sima*</t>
  </si>
  <si>
    <t>Louis Craft*</t>
  </si>
  <si>
    <t>Christian Ramey*</t>
  </si>
  <si>
    <t>Richard Wymer*</t>
  </si>
  <si>
    <t>Denny Parkinson*</t>
  </si>
  <si>
    <t>Chris Long*</t>
  </si>
  <si>
    <t>Brandon Small*</t>
  </si>
  <si>
    <t>Raymond White*</t>
  </si>
  <si>
    <t>John Mayer*</t>
  </si>
  <si>
    <t>James Hayes*</t>
  </si>
  <si>
    <t>Dan Howard*</t>
  </si>
  <si>
    <t>Orlando López*</t>
  </si>
  <si>
    <t>Edgar Valentín*</t>
  </si>
  <si>
    <t>Jarrod Wright*</t>
  </si>
  <si>
    <t>Mark Adams*</t>
  </si>
  <si>
    <t>Jay White*</t>
  </si>
  <si>
    <t>Jeffery Graham*</t>
  </si>
  <si>
    <t>António Morales*</t>
  </si>
  <si>
    <t>Craig Hampton*</t>
  </si>
  <si>
    <t>Dave Barker*</t>
  </si>
  <si>
    <t>Miguel Rosa*</t>
  </si>
  <si>
    <t>Sakutaro Ishida*</t>
  </si>
  <si>
    <t>Fred Benjamin*</t>
  </si>
  <si>
    <t>Hiroyuki Nii*</t>
  </si>
  <si>
    <t>Davis Sutherland*</t>
  </si>
  <si>
    <t>Todd Burns*</t>
  </si>
  <si>
    <t>Rich Jones*</t>
  </si>
  <si>
    <t>Pat Green*</t>
  </si>
  <si>
    <t>Gerardo Rivera*</t>
  </si>
  <si>
    <t>Albert Bush*</t>
  </si>
  <si>
    <t>Manuel Ramírez*</t>
  </si>
  <si>
    <t>Augusto León*</t>
  </si>
  <si>
    <t>Anastasio López*</t>
  </si>
  <si>
    <t>José Solís*</t>
  </si>
  <si>
    <t>Joaquín Aguilera*</t>
  </si>
  <si>
    <t>Martin Cantin*</t>
  </si>
  <si>
    <t>Vincente Coronado*</t>
  </si>
  <si>
    <t>PS(2)</t>
  </si>
  <si>
    <t>TEM(2)</t>
  </si>
  <si>
    <t>MAN(2)</t>
  </si>
  <si>
    <t>Pedro Marrero*</t>
  </si>
  <si>
    <t>Kurt Thornton*</t>
  </si>
  <si>
    <t>Johnny Sloan*</t>
  </si>
  <si>
    <t>Larry Brown*</t>
  </si>
  <si>
    <t>José Morán*</t>
  </si>
  <si>
    <t>Carlos Rodríguez*</t>
  </si>
  <si>
    <t>António Chávez*</t>
  </si>
  <si>
    <t>Orlando García*</t>
  </si>
  <si>
    <t>Steve Fergus*</t>
  </si>
  <si>
    <t>Steve Harris*</t>
  </si>
  <si>
    <t>Josh Emery*</t>
  </si>
  <si>
    <t>Geoff Green*</t>
  </si>
  <si>
    <t>Ken Smith*</t>
  </si>
  <si>
    <t>Kenny Michael*</t>
  </si>
  <si>
    <t>Ronnie Ray*</t>
  </si>
  <si>
    <t>Larry Cox*</t>
  </si>
  <si>
    <t>Michael Burton*</t>
  </si>
  <si>
    <t>Pepe Espinosa*</t>
  </si>
  <si>
    <t>Lyle Ward*</t>
  </si>
  <si>
    <t>Josh Shaffer*</t>
  </si>
  <si>
    <t>Jim Owens*</t>
  </si>
  <si>
    <t>Adrián Romero*</t>
  </si>
  <si>
    <t>Robert Johnson*</t>
  </si>
  <si>
    <t>Shawn David*</t>
  </si>
  <si>
    <t>Francisco Debesa*</t>
  </si>
  <si>
    <t>Mike Pugh*</t>
  </si>
  <si>
    <t>Jason Corbett*</t>
  </si>
  <si>
    <t>Mariano Hernández*</t>
  </si>
  <si>
    <t>Jorge Morín*</t>
  </si>
  <si>
    <t>José Hernández*</t>
  </si>
  <si>
    <t>Larry Martin*</t>
  </si>
  <si>
    <t>Pedro Maldanoda*</t>
  </si>
  <si>
    <t>Alonso Méndez*</t>
  </si>
  <si>
    <t>Jorge Román*</t>
  </si>
  <si>
    <t>Miguel Martínes*</t>
  </si>
  <si>
    <t>Jeffrey Thomas*</t>
  </si>
  <si>
    <t>Jesús Reynoso*</t>
  </si>
  <si>
    <t>Dan Truax*</t>
  </si>
  <si>
    <t>Ernie Brown*</t>
  </si>
  <si>
    <t>Leslie McDonald*</t>
  </si>
  <si>
    <t>Orlando Lozano*</t>
  </si>
  <si>
    <t>Shinsaku Ito*</t>
  </si>
  <si>
    <t>José Maldonado*</t>
  </si>
  <si>
    <t>Lawrence Coleman*</t>
  </si>
  <si>
    <t>Carlton Wilson*</t>
  </si>
  <si>
    <t>George Árias*</t>
  </si>
  <si>
    <t>totVorp</t>
  </si>
  <si>
    <t>Tm</t>
  </si>
  <si>
    <t>Travis Hanson*</t>
  </si>
  <si>
    <t>Peter Carter*</t>
  </si>
  <si>
    <t>Floyd Davis*</t>
  </si>
  <si>
    <t>NO(2)</t>
  </si>
  <si>
    <t>Luis Mora*</t>
  </si>
  <si>
    <t>Darryl Lewis*</t>
  </si>
  <si>
    <t>Juan Canó*</t>
  </si>
  <si>
    <t>Jason Pugh*</t>
  </si>
  <si>
    <t>Ben Thomas*</t>
  </si>
  <si>
    <t>Ángel López*</t>
  </si>
  <si>
    <t>Samuel Davidson*</t>
  </si>
  <si>
    <t>Lúcio Cisneros*</t>
  </si>
  <si>
    <t>Jesse Powell*</t>
  </si>
  <si>
    <t>José Garza*</t>
  </si>
  <si>
    <t>Il-gyung Yi*</t>
  </si>
  <si>
    <t>Xiao-peng Li*</t>
  </si>
  <si>
    <t>Pat MacComie*</t>
  </si>
  <si>
    <t>Jason Crousse*</t>
  </si>
  <si>
    <t>José Díaz*</t>
  </si>
  <si>
    <t>Alfredo Velázquez*</t>
  </si>
  <si>
    <t>David Chesney*</t>
  </si>
  <si>
    <t>Leith Geldart*</t>
  </si>
  <si>
    <t>Martín Francisco*</t>
  </si>
  <si>
    <t>John Matthews*</t>
  </si>
  <si>
    <t>Roberto Rosado*</t>
  </si>
  <si>
    <t>Augusto Torres*</t>
  </si>
  <si>
    <t>Carlos Rivera*</t>
  </si>
  <si>
    <t>Jesús Costa*</t>
  </si>
  <si>
    <t>Jonathan Castor*</t>
  </si>
  <si>
    <t>MaxDiff</t>
  </si>
  <si>
    <t>FinRank</t>
  </si>
  <si>
    <t>AvgLW</t>
  </si>
  <si>
    <t>Sc/Pl</t>
  </si>
  <si>
    <t>AvgVORP</t>
  </si>
  <si>
    <t>Nathan Carter*</t>
  </si>
  <si>
    <t>Reynaldo Estrada*</t>
  </si>
  <si>
    <t>Carlos Magana*</t>
  </si>
  <si>
    <t>Pete Wills*</t>
  </si>
  <si>
    <t>Tuo-zhou Yang*</t>
  </si>
  <si>
    <t>NJ(2)</t>
  </si>
  <si>
    <t>Javier Soto*</t>
  </si>
  <si>
    <t>Jesús Téllez*</t>
  </si>
  <si>
    <t>William McKee*</t>
  </si>
  <si>
    <t>Newton Wilcox*</t>
  </si>
  <si>
    <t>Phil Anderson*</t>
  </si>
  <si>
    <t>Dave Watts*</t>
  </si>
  <si>
    <t>Roberto Martínez*</t>
  </si>
  <si>
    <t>Bob Adams*</t>
  </si>
  <si>
    <t>Ieyoshi Ishikawa*</t>
  </si>
  <si>
    <t>José Sandoval*</t>
  </si>
  <si>
    <t>Pablo Cabrera*</t>
  </si>
  <si>
    <t>Alfred Lacey*</t>
  </si>
  <si>
    <t>Scott Morris*</t>
  </si>
  <si>
    <t>Dae-ki Pak*</t>
  </si>
  <si>
    <t>Harlan Wright*</t>
  </si>
  <si>
    <t>Doug Hinkle*</t>
  </si>
  <si>
    <t>Raúl Medina*</t>
  </si>
  <si>
    <t>Rudy Hill*</t>
  </si>
  <si>
    <t>Eric Springer*</t>
  </si>
  <si>
    <t>Pablo Ruíz</t>
  </si>
  <si>
    <t>Cliff Jones*</t>
  </si>
  <si>
    <t>Carlos Miranda*</t>
  </si>
  <si>
    <t>Albert Oliveira*</t>
  </si>
  <si>
    <t>Fernando Flores*</t>
  </si>
  <si>
    <t>Rich Gilligan*</t>
  </si>
  <si>
    <t>Ken Coleman*</t>
  </si>
  <si>
    <t>Ernesto Burgos*</t>
  </si>
  <si>
    <t>John Prentiss*</t>
  </si>
  <si>
    <t>Félix Méndez*</t>
  </si>
  <si>
    <t>Patrick Swanson*</t>
  </si>
  <si>
    <t>Ron Baldwin*</t>
  </si>
  <si>
    <t>José Martínez*</t>
  </si>
  <si>
    <t>Ricardo Cruz*</t>
  </si>
  <si>
    <t>Pat Deatherage*</t>
  </si>
  <si>
    <t>Tadamichi Sato*</t>
  </si>
  <si>
    <t>Harry Crawford*</t>
  </si>
  <si>
    <t>John Lee*</t>
  </si>
  <si>
    <t>Scott Vinson*</t>
  </si>
  <si>
    <t>Rod Johnson*</t>
  </si>
  <si>
    <t>Ernesto Álvarez*</t>
  </si>
  <si>
    <t>Alfonso Martínez*</t>
  </si>
  <si>
    <t>Chad Townsend*</t>
  </si>
  <si>
    <t>Rémi Young*</t>
  </si>
  <si>
    <t>Matt Carter*</t>
  </si>
  <si>
    <t>REN(2)</t>
  </si>
  <si>
    <t>José Camacho*</t>
  </si>
  <si>
    <t>Ángel Cortéz*</t>
  </si>
  <si>
    <t>Dwayne Jordan*</t>
  </si>
  <si>
    <t>Josh Wetmore*</t>
  </si>
  <si>
    <t>Tomás Gonzáles*</t>
  </si>
  <si>
    <t>Bill Rice*</t>
  </si>
  <si>
    <t>Dennis Stewart*</t>
  </si>
  <si>
    <t>Bob Dunn*</t>
  </si>
  <si>
    <t>Cristo Santiago*</t>
  </si>
  <si>
    <t>Avery Parkinson*</t>
  </si>
  <si>
    <t>Mitch Anderson*</t>
  </si>
  <si>
    <t>David Rivera*</t>
  </si>
  <si>
    <t>Jim Ratzlaff*</t>
  </si>
  <si>
    <t>Ed Stanley*</t>
  </si>
  <si>
    <t>Juan Árias*</t>
  </si>
  <si>
    <t>Juan Romero*</t>
  </si>
  <si>
    <t>Mike Harrison*</t>
  </si>
  <si>
    <t>Joe Wolfe*</t>
  </si>
  <si>
    <t>Jon Miller*</t>
  </si>
  <si>
    <t>Rafael Rodríguez*</t>
  </si>
  <si>
    <t>David Gutiérrez*</t>
  </si>
  <si>
    <t>Jamie Johnston*</t>
  </si>
  <si>
    <t>Francisco Encarn*</t>
  </si>
  <si>
    <t>Guy Bergeron*</t>
  </si>
  <si>
    <t>Vernon Sullivan*</t>
  </si>
  <si>
    <t>Seth Peterson*</t>
  </si>
  <si>
    <t>Félix Maese*</t>
  </si>
  <si>
    <t>Curt Turner*</t>
  </si>
  <si>
    <t>Willie Owens*</t>
  </si>
  <si>
    <t>Ryan Holbrook*</t>
  </si>
  <si>
    <t>Marcos González*</t>
  </si>
  <si>
    <t>Fraser Richardson*</t>
  </si>
  <si>
    <t>Luis Montoya*</t>
  </si>
  <si>
    <t>Chris Graves*</t>
  </si>
  <si>
    <t>Aurelio López*</t>
  </si>
  <si>
    <t>Larry Taylor*</t>
  </si>
  <si>
    <t>Arnaud Thompson*</t>
  </si>
  <si>
    <t>Brock Barrett*</t>
  </si>
  <si>
    <t>ARL(2)</t>
  </si>
  <si>
    <t>Roger Pearson*</t>
  </si>
  <si>
    <t>Jerry Neal*</t>
  </si>
  <si>
    <t>José Martínez*BAK</t>
  </si>
  <si>
    <t>AgeAdj</t>
  </si>
  <si>
    <t>AdjZ</t>
  </si>
  <si>
    <t>Adj</t>
  </si>
  <si>
    <t>FinRnk</t>
  </si>
  <si>
    <t>PosAdj</t>
  </si>
  <si>
    <t>Group</t>
  </si>
  <si>
    <t>rawZ</t>
  </si>
  <si>
    <t>Ramón Leach*</t>
  </si>
  <si>
    <t>John Martin*</t>
  </si>
  <si>
    <t>Riley Cole*</t>
  </si>
  <si>
    <t>Tony Carmona*</t>
  </si>
  <si>
    <t>Ramiro Fonseca*</t>
  </si>
  <si>
    <t>Eugene Walker*</t>
  </si>
  <si>
    <t>CON(2)</t>
  </si>
  <si>
    <t>Arthur Collins*</t>
  </si>
  <si>
    <t>WV(2)</t>
  </si>
  <si>
    <t>Phil Thomas*</t>
  </si>
  <si>
    <t>Manuel Pérez*</t>
  </si>
  <si>
    <t>Bill Farrell*</t>
  </si>
  <si>
    <t>Steve Scherer*</t>
  </si>
  <si>
    <t>Stan Holmes*</t>
  </si>
  <si>
    <t>Jeffrey Wolfe*</t>
  </si>
  <si>
    <t>John Taylor*</t>
  </si>
  <si>
    <t>John Foster*</t>
  </si>
  <si>
    <t>Albert Reyes*</t>
  </si>
  <si>
    <t>Larry Million*</t>
  </si>
  <si>
    <t>Bobby Watson*</t>
  </si>
  <si>
    <t>Ramón Gómez*</t>
  </si>
  <si>
    <t>Carlos Becerra*</t>
  </si>
  <si>
    <t>Héctor Cruz*</t>
  </si>
  <si>
    <t>Bob Arnold*</t>
  </si>
  <si>
    <t>Henry Ellacott*</t>
  </si>
  <si>
    <t>Ben Page*</t>
  </si>
  <si>
    <t>Richard Valkenburg*</t>
  </si>
  <si>
    <t>Nick Rose*</t>
  </si>
  <si>
    <t>Dale Griffith*</t>
  </si>
  <si>
    <t>Dean Leslie*</t>
  </si>
  <si>
    <t>Rod Martin*</t>
  </si>
  <si>
    <t>Javier Padilla*</t>
  </si>
  <si>
    <t>Justin Hill*</t>
  </si>
  <si>
    <t>Raúl Sánchez*</t>
  </si>
  <si>
    <t>Miguel Cantú*</t>
  </si>
  <si>
    <t>Chris Renfroe*</t>
  </si>
  <si>
    <t>Avery Carson*</t>
  </si>
  <si>
    <t>José Perasa*</t>
  </si>
  <si>
    <t>Ramón Contreras*</t>
  </si>
  <si>
    <t>Mike Brown*</t>
  </si>
  <si>
    <t>Alonso Rodríguez*</t>
  </si>
  <si>
    <t>Dave McAllister*</t>
  </si>
  <si>
    <t>Curt Roberts*</t>
  </si>
  <si>
    <t>Ángel Luján*</t>
  </si>
  <si>
    <t>Tsuneari Shimada*</t>
  </si>
  <si>
    <t>Alejandro Barrios*</t>
  </si>
  <si>
    <t>Edgardo Rodríguez*</t>
  </si>
  <si>
    <t>Clayton Lewis*</t>
  </si>
  <si>
    <t>Bernardo Valle*</t>
  </si>
  <si>
    <t>Shiro Shimizu*</t>
  </si>
  <si>
    <t>Larry Schultz*</t>
  </si>
  <si>
    <t>Joe Rainville*</t>
  </si>
  <si>
    <t>Chris White*</t>
  </si>
  <si>
    <t>Patrick Barraclough*</t>
  </si>
  <si>
    <t>Julián Olivares*</t>
  </si>
  <si>
    <t>Ismael Hernández*</t>
  </si>
  <si>
    <t>Bob Harris*</t>
  </si>
  <si>
    <t>Glenn Dixon*</t>
  </si>
  <si>
    <t>Edgar Gómez*</t>
  </si>
  <si>
    <t>Tomás Solís*</t>
  </si>
  <si>
    <t>Nicolas Lavigne*</t>
  </si>
  <si>
    <t>Vincente Medina*</t>
  </si>
  <si>
    <t>Shawn Cook*</t>
  </si>
  <si>
    <t>Alberto Flores*</t>
  </si>
  <si>
    <t>Christian Thomas*</t>
  </si>
  <si>
    <t>Toyokazu Matsumoto*</t>
  </si>
  <si>
    <t>Alfredo Aranda*</t>
  </si>
  <si>
    <t>Wen-huan Wen*</t>
  </si>
  <si>
    <t>Conrad Shelton*</t>
  </si>
  <si>
    <t>Matt Howard*</t>
  </si>
  <si>
    <t>José Paz*</t>
  </si>
  <si>
    <t>Chris Duggan*</t>
  </si>
  <si>
    <t>Enrique Vásquez*</t>
  </si>
  <si>
    <t>Tim Dundee*</t>
  </si>
  <si>
    <t>Gunner MacGruder*</t>
  </si>
  <si>
    <t>José Martínez-BAK</t>
  </si>
  <si>
    <t>Chk</t>
  </si>
  <si>
    <t>Adrian Peterson*</t>
  </si>
  <si>
    <t>Conner Hurst*</t>
  </si>
  <si>
    <t>Randy Smith*</t>
  </si>
  <si>
    <t>YUM(2)</t>
  </si>
  <si>
    <t>Luis Gusmán*</t>
  </si>
  <si>
    <t>Carlos Fernández*</t>
  </si>
  <si>
    <t>Octávio Rivera*</t>
  </si>
  <si>
    <t>Leonard Carver*</t>
  </si>
  <si>
    <t>Herb Martin*</t>
  </si>
  <si>
    <t>Mauro Sánchez*</t>
  </si>
  <si>
    <t>Alex Stinnett*</t>
  </si>
  <si>
    <t>Mark McFarland*</t>
  </si>
  <si>
    <t>Jhong-shun Kong*</t>
  </si>
  <si>
    <t>Roberto Córdova</t>
  </si>
  <si>
    <t>PS(3)</t>
  </si>
  <si>
    <t>Pepe Rico*</t>
  </si>
  <si>
    <t>Jonathan Dyke*</t>
  </si>
  <si>
    <t>Clarence Flores*</t>
  </si>
  <si>
    <t>Chad Stewart*</t>
  </si>
  <si>
    <t>Shunsuke Takayama*</t>
  </si>
  <si>
    <t>Edgardo Rojas*</t>
  </si>
  <si>
    <t>Justin Barton*</t>
  </si>
  <si>
    <t>John Gaines*</t>
  </si>
  <si>
    <t>Dennis Ready*</t>
  </si>
  <si>
    <t>António López*</t>
  </si>
  <si>
    <t>Xavier Gómes*</t>
  </si>
  <si>
    <t>José Días*</t>
  </si>
  <si>
    <t>Brad Kemp*</t>
  </si>
  <si>
    <t>Bill Gallagher*</t>
  </si>
  <si>
    <t>Ed Emery*</t>
  </si>
  <si>
    <t>Brooks Wallace*</t>
  </si>
  <si>
    <t>Santiago Morales*</t>
  </si>
  <si>
    <t>Andy Matthews*</t>
  </si>
  <si>
    <t>Kevin Mack*</t>
  </si>
  <si>
    <t>Elliott Johnson*</t>
  </si>
  <si>
    <t>Axel Loiseau*</t>
  </si>
  <si>
    <t>Bill Carpenter*</t>
  </si>
  <si>
    <t>Alberto Semblano*</t>
  </si>
  <si>
    <t>Leonard Snyder*</t>
  </si>
  <si>
    <t>Rodney Carpenter*</t>
  </si>
  <si>
    <t>Ben Cooper*</t>
  </si>
  <si>
    <t>Héctor Rodríguez</t>
  </si>
  <si>
    <t>Tomás Espinosa*</t>
  </si>
  <si>
    <t>Glenn Martin*</t>
  </si>
  <si>
    <t>Aaron Hobbs*</t>
  </si>
  <si>
    <t>Dale Lake*</t>
  </si>
  <si>
    <t>Nathan O'Reilly*</t>
  </si>
  <si>
    <t>Luther Jackson*</t>
  </si>
  <si>
    <t>Leonard Ramsey*</t>
  </si>
  <si>
    <t>Emílio Manuel*</t>
  </si>
  <si>
    <t>Javier Cruz*</t>
  </si>
  <si>
    <t>Ronald McCall*</t>
  </si>
  <si>
    <t>Travis Mitchell*</t>
  </si>
  <si>
    <t>Gilbert Murray*</t>
  </si>
  <si>
    <t>Juan Maldonado*</t>
  </si>
  <si>
    <t>Santiago Marino*</t>
  </si>
  <si>
    <t>KAL(2)</t>
  </si>
  <si>
    <t>Nenad Santrac*</t>
  </si>
  <si>
    <t>Robert Robinson*</t>
  </si>
  <si>
    <t>Robin Baldwin*</t>
  </si>
  <si>
    <t>Mike Britt*</t>
  </si>
  <si>
    <t>Austin McKee*</t>
  </si>
  <si>
    <t>Mike Herr*</t>
  </si>
  <si>
    <t>Liam Meyer*</t>
  </si>
  <si>
    <t>Patrick Williams*</t>
  </si>
  <si>
    <t>AUR(2)</t>
  </si>
  <si>
    <t>Jeff Tolbert*</t>
  </si>
  <si>
    <t>José López*</t>
  </si>
  <si>
    <t>Rod Young*</t>
  </si>
  <si>
    <t>Eric Morse*</t>
  </si>
  <si>
    <t>Junior Gladney*</t>
  </si>
  <si>
    <t>Kevin Sutton*</t>
  </si>
  <si>
    <t>Miguel Yánez*</t>
  </si>
  <si>
    <t>Jaime Espinoza*</t>
  </si>
  <si>
    <t>Luis Cruz*</t>
  </si>
  <si>
    <t>Matt Holcomb*</t>
  </si>
  <si>
    <t>Russell Wright*</t>
  </si>
  <si>
    <t>Tony Figueroa*</t>
  </si>
  <si>
    <t>Gordon Stenger*</t>
  </si>
  <si>
    <t>Mathew Ferrell*</t>
  </si>
  <si>
    <t>Kevin McNeill*</t>
  </si>
  <si>
    <t>Jon Wood*</t>
  </si>
  <si>
    <t>Wilson Vélez*</t>
  </si>
  <si>
    <t>Andrew Moten*</t>
  </si>
  <si>
    <t>Yun Kung*</t>
  </si>
  <si>
    <t>Jon Cox*</t>
  </si>
  <si>
    <t>Rick Chapman*</t>
  </si>
  <si>
    <t>Nick King*</t>
  </si>
  <si>
    <t>Dax O'Mannis*</t>
  </si>
  <si>
    <t>Norihide Yamamoto*</t>
  </si>
  <si>
    <t>Jack Collins*</t>
  </si>
  <si>
    <t>Luis Rentería*</t>
  </si>
  <si>
    <t>Gil Sterling*</t>
  </si>
  <si>
    <t>Arthur McKenzie*</t>
  </si>
  <si>
    <t>Ray Pattullo*</t>
  </si>
  <si>
    <t>Nick Brown*</t>
  </si>
  <si>
    <t>Louis Crocker*</t>
  </si>
  <si>
    <t>Kane Moore*</t>
  </si>
  <si>
    <t>Michaël Demers*</t>
  </si>
  <si>
    <t>Alejandro López*</t>
  </si>
  <si>
    <t>Ken Vance*</t>
  </si>
  <si>
    <t>Mike Collins*</t>
  </si>
  <si>
    <t>Danny Holt*</t>
  </si>
  <si>
    <t>Leon Brunelle*</t>
  </si>
  <si>
    <t>Ethan Rochefort*</t>
  </si>
  <si>
    <t>Dan Glenn*</t>
  </si>
  <si>
    <t>Dan Basinger*</t>
  </si>
  <si>
    <t>Lorenzo Amador*</t>
  </si>
  <si>
    <t>Wayne Williams*</t>
  </si>
  <si>
    <t>Lee Middleton*</t>
  </si>
  <si>
    <t>Tony Patton*</t>
  </si>
  <si>
    <t>Norm Bruce*</t>
  </si>
  <si>
    <t>Jeff Carroll*</t>
  </si>
  <si>
    <t>Chad Collins*</t>
  </si>
  <si>
    <t>Álex Zamora*</t>
  </si>
  <si>
    <t>Dave Nash*</t>
  </si>
  <si>
    <t>José Martínez-CAN</t>
  </si>
  <si>
    <t>Jorge Jiménez-PS</t>
  </si>
  <si>
    <t>Jorge Jiménez-KAL</t>
  </si>
  <si>
    <t>29:53</t>
  </si>
  <si>
    <t>4:28</t>
  </si>
  <si>
    <t>Boyd Johnson*</t>
  </si>
  <si>
    <t>Héctor García*</t>
  </si>
  <si>
    <t>Danny Burke*</t>
  </si>
  <si>
    <t>Don Mercer*</t>
  </si>
  <si>
    <t>Marcos Ramos*</t>
  </si>
  <si>
    <t>James Heard*</t>
  </si>
  <si>
    <t>Lonnie Cole*</t>
  </si>
  <si>
    <t>Troy Austin*</t>
  </si>
  <si>
    <t>Steve Collette*</t>
  </si>
  <si>
    <t>Ron Frederick*</t>
  </si>
  <si>
    <t>Nobuhito Hasegawa*</t>
  </si>
  <si>
    <t>Rodrigo Rodríguez*</t>
  </si>
  <si>
    <t>Chad Harvey*</t>
  </si>
  <si>
    <t>Peyton Bishop*</t>
  </si>
  <si>
    <t>Brad Davis*</t>
  </si>
  <si>
    <t>Dave Wells*</t>
  </si>
  <si>
    <t>Keith Farmer*</t>
  </si>
  <si>
    <t>Dan Perry*</t>
  </si>
  <si>
    <t>Lonnie Dixon*</t>
  </si>
  <si>
    <t>Jesús Santos*</t>
  </si>
  <si>
    <t>Justin Smith*</t>
  </si>
  <si>
    <t>Norberto Tamayo*</t>
  </si>
  <si>
    <t>Xi-tong Szema*</t>
  </si>
  <si>
    <t>Juan Carlos Flores*</t>
  </si>
  <si>
    <t>Enrico Heredia*</t>
  </si>
  <si>
    <t>KEN(2)</t>
  </si>
  <si>
    <t>Juan Rosa*</t>
  </si>
  <si>
    <t>Mike Wilkins*</t>
  </si>
  <si>
    <t>FLA(2)</t>
  </si>
  <si>
    <t>Hubert Lee*</t>
  </si>
  <si>
    <t>Bill Meade*</t>
  </si>
  <si>
    <t>Bruce Roland*</t>
  </si>
  <si>
    <t>Martin Auger*</t>
  </si>
  <si>
    <t>Carlos Jiménez*</t>
  </si>
  <si>
    <t>Chris Ridsdale*</t>
  </si>
  <si>
    <t>Jorge Mojica*</t>
  </si>
  <si>
    <t>Martin Smith*</t>
  </si>
  <si>
    <t>Sergio López*</t>
  </si>
  <si>
    <t>Thom Wright*</t>
  </si>
  <si>
    <t>River Pope*</t>
  </si>
  <si>
    <t>Adrián Lozano*</t>
  </si>
  <si>
    <t>Ray Gilbert*</t>
  </si>
  <si>
    <t>Duane Higgins*</t>
  </si>
  <si>
    <t>CL(2)</t>
  </si>
  <si>
    <t>Michael Lee*</t>
  </si>
  <si>
    <t>Luis Hernández*</t>
  </si>
  <si>
    <t>Tommy Washington*</t>
  </si>
  <si>
    <t>Glen Ganey*</t>
  </si>
  <si>
    <t>Jorge Martínez*</t>
  </si>
  <si>
    <t>Ray Tuff*</t>
  </si>
  <si>
    <t>Donald Eldridge*</t>
  </si>
  <si>
    <t>Juan Rincón*</t>
  </si>
  <si>
    <t>Jimmy Lord*</t>
  </si>
  <si>
    <t>Juan Zúñiga*</t>
  </si>
  <si>
    <t>FAR(2)</t>
  </si>
  <si>
    <t>Niccolo Arcimboldo*</t>
  </si>
  <si>
    <t>Michael Johnson*</t>
  </si>
  <si>
    <t>Seu Tong*</t>
  </si>
  <si>
    <t>Carlos Peña*</t>
  </si>
  <si>
    <t>Álex Martínez*</t>
  </si>
  <si>
    <t>Raúl Cruz*</t>
  </si>
  <si>
    <t>Randolph Teague*</t>
  </si>
  <si>
    <t>Max Jordan*</t>
  </si>
  <si>
    <t>Pat Miller*</t>
  </si>
  <si>
    <t>Forrest Major*</t>
  </si>
  <si>
    <t>Manny Vélez*</t>
  </si>
  <si>
    <t>Allen Johnson*</t>
  </si>
  <si>
    <t>Oliver González*</t>
  </si>
  <si>
    <t>Bernie Jacoby*</t>
  </si>
  <si>
    <t>Júlio Díaz*</t>
  </si>
  <si>
    <t>José Patino*</t>
  </si>
  <si>
    <t>CST(2)</t>
  </si>
  <si>
    <t>Santiago Villegas*</t>
  </si>
  <si>
    <t>Jason Gould*</t>
  </si>
  <si>
    <t>Carlos Rivera-FAR*</t>
  </si>
  <si>
    <t>Gerardo Soto*</t>
  </si>
  <si>
    <t>Tzu-yu Siu*</t>
  </si>
  <si>
    <t>Bart Taylor*</t>
  </si>
  <si>
    <t>Alvin Simon*</t>
  </si>
  <si>
    <t>Andrew Killy*</t>
  </si>
  <si>
    <t>Oliver Mejía*</t>
  </si>
  <si>
    <t>Bill Bowden*</t>
  </si>
  <si>
    <t>Juan Trinidad*</t>
  </si>
  <si>
    <t>Anderson Young*</t>
  </si>
  <si>
    <t>Austin Williams*</t>
  </si>
  <si>
    <t>Jack Campbell*</t>
  </si>
  <si>
    <t>Erwin Callahan*</t>
  </si>
  <si>
    <t>Shawn Marshall*</t>
  </si>
  <si>
    <t>Chad Fountain*</t>
  </si>
  <si>
    <t>Gustavo Mercado*</t>
  </si>
  <si>
    <t>Jesús Carmargo*</t>
  </si>
  <si>
    <t>José Campos*</t>
  </si>
  <si>
    <t>Craig Swanson*</t>
  </si>
  <si>
    <t>Allen Guthrie*</t>
  </si>
  <si>
    <t>Craig Taylor*</t>
  </si>
  <si>
    <t>Alfonso Robles*</t>
  </si>
  <si>
    <t>Adam Zimmerman*</t>
  </si>
  <si>
    <t>Matt Benham*</t>
  </si>
  <si>
    <t>Aurelio Pérez*</t>
  </si>
  <si>
    <t>Keith Combs*</t>
  </si>
  <si>
    <t>Alfonso Ochoa*</t>
  </si>
  <si>
    <t>Jorge López*</t>
  </si>
  <si>
    <t>Wesley Beamish*</t>
  </si>
  <si>
    <t>Juan Mateo*</t>
  </si>
  <si>
    <t>Alfred Pugh*</t>
  </si>
  <si>
    <t>Nolan Kuhn*</t>
  </si>
  <si>
    <t>Liu-chun Zhang*</t>
  </si>
  <si>
    <t>Bernardo Alarcon*</t>
  </si>
  <si>
    <t>Dan Edwards*</t>
  </si>
  <si>
    <t>Christian Murdoch*</t>
  </si>
  <si>
    <t>Jorge Jiménez*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</si>
</sst>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3E3E3"/>
        <bgColor indexed="64"/>
      </patternFill>
    </fill>
    <fill>
      <patternFill patternType="solid">
        <fgColor rgb="FFF5F5F5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right" wrapText="1"/>
    </xf>
    <xf numFmtId="0" fontId="4" fillId="2" borderId="1" xfId="1" applyFill="1" applyBorder="1" applyAlignment="1" applyProtection="1">
      <alignment horizontal="left" wrapText="1"/>
    </xf>
    <xf numFmtId="0" fontId="2" fillId="2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right" wrapText="1"/>
    </xf>
    <xf numFmtId="0" fontId="4" fillId="3" borderId="1" xfId="1" applyFill="1" applyBorder="1" applyAlignment="1" applyProtection="1">
      <alignment horizontal="left" wrapText="1"/>
    </xf>
    <xf numFmtId="0" fontId="2" fillId="3" borderId="1" xfId="0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1" fillId="0" borderId="0" xfId="0" applyFont="1"/>
    <xf numFmtId="0" fontId="3" fillId="0" borderId="0" xfId="0" applyFont="1" applyBorder="1" applyAlignment="1">
      <alignment horizontal="left" wrapText="1"/>
    </xf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0" fontId="3" fillId="0" borderId="2" xfId="0" applyFont="1" applyFill="1" applyBorder="1" applyAlignment="1">
      <alignment horizontal="right" wrapText="1"/>
    </xf>
    <xf numFmtId="0" fontId="0" fillId="0" borderId="0" xfId="0" quotePrefix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200</xdr:row>
      <xdr:rowOff>0</xdr:rowOff>
    </xdr:from>
    <xdr:to>
      <xdr:col>0</xdr:col>
      <xdr:colOff>190500</xdr:colOff>
      <xdr:row>200</xdr:row>
      <xdr:rowOff>142875</xdr:rowOff>
    </xdr:to>
    <xdr:pic>
      <xdr:nvPicPr>
        <xdr:cNvPr id="4097" name="Picture 1"/>
        <xdr:cNvPicPr>
          <a:picLocks noGrp="1"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00"/>
          <a:ext cx="190500" cy="1428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200</xdr:row>
      <xdr:rowOff>0</xdr:rowOff>
    </xdr:from>
    <xdr:to>
      <xdr:col>0</xdr:col>
      <xdr:colOff>190500</xdr:colOff>
      <xdr:row>200</xdr:row>
      <xdr:rowOff>142875</xdr:rowOff>
    </xdr:to>
    <xdr:pic>
      <xdr:nvPicPr>
        <xdr:cNvPr id="4098" name="Picture 2"/>
        <xdr:cNvPicPr>
          <a:picLocks noGrp="1"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00"/>
          <a:ext cx="190500" cy="142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ebabaseball.com/statslab11_peba/player.php?player_id=9883" TargetMode="External"/><Relationship Id="rId299" Type="http://schemas.openxmlformats.org/officeDocument/2006/relationships/hyperlink" Target="http://pebabaseball.com/statslab11_peba/player.php?player_id=3301" TargetMode="External"/><Relationship Id="rId21" Type="http://schemas.openxmlformats.org/officeDocument/2006/relationships/hyperlink" Target="http://pebabaseball.com/statslab11_peba/player.php?player_id=118" TargetMode="External"/><Relationship Id="rId63" Type="http://schemas.openxmlformats.org/officeDocument/2006/relationships/hyperlink" Target="http://pebabaseball.com/statslab11_peba/player.php?player_id=215" TargetMode="External"/><Relationship Id="rId159" Type="http://schemas.openxmlformats.org/officeDocument/2006/relationships/hyperlink" Target="http://pebabaseball.com/statslab11_peba/player.php?player_id=3159" TargetMode="External"/><Relationship Id="rId324" Type="http://schemas.openxmlformats.org/officeDocument/2006/relationships/hyperlink" Target="http://pebabaseball.com/statslab11_peba/teamHist.php?team_id=86&amp;page=year&amp;year=2015" TargetMode="External"/><Relationship Id="rId366" Type="http://schemas.openxmlformats.org/officeDocument/2006/relationships/hyperlink" Target="http://pebabaseball.com/statslab11_peba/teamHist.php?team_id=88&amp;page=year&amp;year=2015" TargetMode="External"/><Relationship Id="rId170" Type="http://schemas.openxmlformats.org/officeDocument/2006/relationships/hyperlink" Target="http://pebabaseball.com/statslab11_peba/teamHist.php?team_id=98&amp;page=year&amp;year=2015" TargetMode="External"/><Relationship Id="rId226" Type="http://schemas.openxmlformats.org/officeDocument/2006/relationships/hyperlink" Target="http://pebabaseball.com/statslab11_peba/teamHist.php?team_id=82&amp;page=year&amp;year=2015" TargetMode="External"/><Relationship Id="rId107" Type="http://schemas.openxmlformats.org/officeDocument/2006/relationships/hyperlink" Target="http://pebabaseball.com/statslab11_peba/player.php?player_id=7448" TargetMode="External"/><Relationship Id="rId268" Type="http://schemas.openxmlformats.org/officeDocument/2006/relationships/hyperlink" Target="http://pebabaseball.com/statslab11_peba/teamHist.php?team_id=83&amp;page=year&amp;year=2015" TargetMode="External"/><Relationship Id="rId289" Type="http://schemas.openxmlformats.org/officeDocument/2006/relationships/hyperlink" Target="http://pebabaseball.com/statslab11_peba/player.php?player_id=7566" TargetMode="External"/><Relationship Id="rId11" Type="http://schemas.openxmlformats.org/officeDocument/2006/relationships/hyperlink" Target="http://pebabaseball.com/statslab11_peba/player.php?player_id=4262" TargetMode="External"/><Relationship Id="rId32" Type="http://schemas.openxmlformats.org/officeDocument/2006/relationships/hyperlink" Target="http://pebabaseball.com/statslab11_peba/teamHist.php?team_id=90&amp;page=year&amp;year=2015" TargetMode="External"/><Relationship Id="rId53" Type="http://schemas.openxmlformats.org/officeDocument/2006/relationships/hyperlink" Target="http://pebabaseball.com/statslab11_peba/player.php?player_id=943" TargetMode="External"/><Relationship Id="rId74" Type="http://schemas.openxmlformats.org/officeDocument/2006/relationships/hyperlink" Target="http://pebabaseball.com/statslab11_peba/teamHist.php?team_id=89&amp;page=year&amp;year=2015" TargetMode="External"/><Relationship Id="rId128" Type="http://schemas.openxmlformats.org/officeDocument/2006/relationships/hyperlink" Target="http://pebabaseball.com/statslab11_peba/teamHist.php?team_id=93&amp;page=year&amp;year=2015" TargetMode="External"/><Relationship Id="rId149" Type="http://schemas.openxmlformats.org/officeDocument/2006/relationships/hyperlink" Target="http://pebabaseball.com/statslab11_peba/player.php?player_id=3858" TargetMode="External"/><Relationship Id="rId314" Type="http://schemas.openxmlformats.org/officeDocument/2006/relationships/hyperlink" Target="http://pebabaseball.com/statslab11_peba/teamHist.php?team_id=82&amp;page=year&amp;year=2015" TargetMode="External"/><Relationship Id="rId335" Type="http://schemas.openxmlformats.org/officeDocument/2006/relationships/hyperlink" Target="http://pebabaseball.com/statslab11_peba/player.php?player_id=793" TargetMode="External"/><Relationship Id="rId356" Type="http://schemas.openxmlformats.org/officeDocument/2006/relationships/hyperlink" Target="http://pebabaseball.com/statslab11_peba/teamHist.php?team_id=81&amp;page=year&amp;year=2015" TargetMode="External"/><Relationship Id="rId377" Type="http://schemas.openxmlformats.org/officeDocument/2006/relationships/hyperlink" Target="http://pebabaseball.com/statslab11_peba/player.php?player_id=4827" TargetMode="External"/><Relationship Id="rId398" Type="http://schemas.openxmlformats.org/officeDocument/2006/relationships/hyperlink" Target="http://pebabaseball.com/statslab11_peba/teamHist.php?team_id=84&amp;page=year&amp;year=2015" TargetMode="External"/><Relationship Id="rId5" Type="http://schemas.openxmlformats.org/officeDocument/2006/relationships/hyperlink" Target="http://pebabaseball.com/statslab11_peba/player.php?player_id=3599" TargetMode="External"/><Relationship Id="rId95" Type="http://schemas.openxmlformats.org/officeDocument/2006/relationships/hyperlink" Target="http://pebabaseball.com/statslab11_peba/player.php?player_id=4490" TargetMode="External"/><Relationship Id="rId160" Type="http://schemas.openxmlformats.org/officeDocument/2006/relationships/hyperlink" Target="http://pebabaseball.com/statslab11_peba/teamHist.php?team_id=94&amp;page=year&amp;year=2015" TargetMode="External"/><Relationship Id="rId181" Type="http://schemas.openxmlformats.org/officeDocument/2006/relationships/hyperlink" Target="http://pebabaseball.com/statslab11_peba/player.php?player_id=3214" TargetMode="External"/><Relationship Id="rId216" Type="http://schemas.openxmlformats.org/officeDocument/2006/relationships/hyperlink" Target="http://pebabaseball.com/statslab11_peba/teamHist.php?team_id=87&amp;page=year&amp;year=2015" TargetMode="External"/><Relationship Id="rId237" Type="http://schemas.openxmlformats.org/officeDocument/2006/relationships/hyperlink" Target="http://pebabaseball.com/statslab11_peba/player.php?player_id=3539" TargetMode="External"/><Relationship Id="rId258" Type="http://schemas.openxmlformats.org/officeDocument/2006/relationships/hyperlink" Target="http://pebabaseball.com/statslab11_peba/teamHist.php?team_id=78&amp;page=year&amp;year=2015" TargetMode="External"/><Relationship Id="rId279" Type="http://schemas.openxmlformats.org/officeDocument/2006/relationships/hyperlink" Target="http://pebabaseball.com/statslab11_peba/player.php?player_id=4850" TargetMode="External"/><Relationship Id="rId22" Type="http://schemas.openxmlformats.org/officeDocument/2006/relationships/hyperlink" Target="http://pebabaseball.com/statslab11_peba/teamHist.php?team_id=95&amp;page=year&amp;year=2015" TargetMode="External"/><Relationship Id="rId43" Type="http://schemas.openxmlformats.org/officeDocument/2006/relationships/hyperlink" Target="http://pebabaseball.com/statslab11_peba/player.php?player_id=3435" TargetMode="External"/><Relationship Id="rId64" Type="http://schemas.openxmlformats.org/officeDocument/2006/relationships/hyperlink" Target="http://pebabaseball.com/statslab11_peba/teamHist.php?team_id=89&amp;page=year&amp;year=2015" TargetMode="External"/><Relationship Id="rId118" Type="http://schemas.openxmlformats.org/officeDocument/2006/relationships/hyperlink" Target="http://pebabaseball.com/statslab11_peba/teamHist.php?team_id=89&amp;page=year&amp;year=2015" TargetMode="External"/><Relationship Id="rId139" Type="http://schemas.openxmlformats.org/officeDocument/2006/relationships/hyperlink" Target="http://pebabaseball.com/statslab11_peba/player.php?player_id=4659" TargetMode="External"/><Relationship Id="rId290" Type="http://schemas.openxmlformats.org/officeDocument/2006/relationships/hyperlink" Target="http://pebabaseball.com/statslab11_peba/teamHist.php?team_id=86&amp;page=year&amp;year=2015" TargetMode="External"/><Relationship Id="rId304" Type="http://schemas.openxmlformats.org/officeDocument/2006/relationships/hyperlink" Target="http://pebabaseball.com/statslab11_peba/teamHist.php?team_id=83&amp;page=year&amp;year=2015" TargetMode="External"/><Relationship Id="rId325" Type="http://schemas.openxmlformats.org/officeDocument/2006/relationships/hyperlink" Target="http://pebabaseball.com/statslab11_peba/player.php?player_id=442" TargetMode="External"/><Relationship Id="rId346" Type="http://schemas.openxmlformats.org/officeDocument/2006/relationships/hyperlink" Target="http://pebabaseball.com/statslab11_peba/teamHist.php?team_id=85&amp;page=year&amp;year=2015" TargetMode="External"/><Relationship Id="rId367" Type="http://schemas.openxmlformats.org/officeDocument/2006/relationships/hyperlink" Target="http://pebabaseball.com/statslab11_peba/player.php?player_id=4754" TargetMode="External"/><Relationship Id="rId388" Type="http://schemas.openxmlformats.org/officeDocument/2006/relationships/hyperlink" Target="http://pebabaseball.com/statslab11_peba/teamHist.php?team_id=85&amp;page=year&amp;year=2015" TargetMode="External"/><Relationship Id="rId85" Type="http://schemas.openxmlformats.org/officeDocument/2006/relationships/hyperlink" Target="http://pebabaseball.com/statslab11_peba/player.php?player_id=445" TargetMode="External"/><Relationship Id="rId150" Type="http://schemas.openxmlformats.org/officeDocument/2006/relationships/hyperlink" Target="http://pebabaseball.com/statslab11_peba/teamHist.php?team_id=98&amp;page=year&amp;year=2015" TargetMode="External"/><Relationship Id="rId171" Type="http://schemas.openxmlformats.org/officeDocument/2006/relationships/hyperlink" Target="http://pebabaseball.com/statslab11_peba/player.php?player_id=7365" TargetMode="External"/><Relationship Id="rId192" Type="http://schemas.openxmlformats.org/officeDocument/2006/relationships/hyperlink" Target="http://pebabaseball.com/statslab11_peba/teamHist.php?team_id=91&amp;page=year&amp;year=2015" TargetMode="External"/><Relationship Id="rId206" Type="http://schemas.openxmlformats.org/officeDocument/2006/relationships/hyperlink" Target="http://pebabaseball.com/statslab11_peba/teamHist.php?team_id=87&amp;page=year&amp;year=2015" TargetMode="External"/><Relationship Id="rId227" Type="http://schemas.openxmlformats.org/officeDocument/2006/relationships/hyperlink" Target="http://pebabaseball.com/statslab11_peba/player.php?player_id=3930" TargetMode="External"/><Relationship Id="rId248" Type="http://schemas.openxmlformats.org/officeDocument/2006/relationships/hyperlink" Target="http://pebabaseball.com/statslab11_peba/teamHist.php?team_id=77&amp;page=year&amp;year=2015" TargetMode="External"/><Relationship Id="rId269" Type="http://schemas.openxmlformats.org/officeDocument/2006/relationships/hyperlink" Target="http://pebabaseball.com/statslab11_peba/player.php?player_id=11359" TargetMode="External"/><Relationship Id="rId12" Type="http://schemas.openxmlformats.org/officeDocument/2006/relationships/hyperlink" Target="http://pebabaseball.com/statslab11_peba/teamHist.php?team_id=95&amp;page=year&amp;year=2015" TargetMode="External"/><Relationship Id="rId33" Type="http://schemas.openxmlformats.org/officeDocument/2006/relationships/hyperlink" Target="http://pebabaseball.com/statslab11_peba/player.php?player_id=9808" TargetMode="External"/><Relationship Id="rId108" Type="http://schemas.openxmlformats.org/officeDocument/2006/relationships/hyperlink" Target="http://pebabaseball.com/statslab11_peba/teamHist.php?team_id=93&amp;page=year&amp;year=2015" TargetMode="External"/><Relationship Id="rId129" Type="http://schemas.openxmlformats.org/officeDocument/2006/relationships/hyperlink" Target="http://pebabaseball.com/statslab11_peba/player.php?player_id=3247" TargetMode="External"/><Relationship Id="rId280" Type="http://schemas.openxmlformats.org/officeDocument/2006/relationships/hyperlink" Target="http://pebabaseball.com/statslab11_peba/teamHist.php?team_id=79&amp;page=year&amp;year=2015" TargetMode="External"/><Relationship Id="rId315" Type="http://schemas.openxmlformats.org/officeDocument/2006/relationships/hyperlink" Target="http://pebabaseball.com/statslab11_peba/player.php?player_id=9907" TargetMode="External"/><Relationship Id="rId336" Type="http://schemas.openxmlformats.org/officeDocument/2006/relationships/hyperlink" Target="http://pebabaseball.com/statslab11_peba/teamHist.php?team_id=85&amp;page=year&amp;year=2015" TargetMode="External"/><Relationship Id="rId357" Type="http://schemas.openxmlformats.org/officeDocument/2006/relationships/hyperlink" Target="http://pebabaseball.com/statslab11_peba/player.php?player_id=4126" TargetMode="External"/><Relationship Id="rId54" Type="http://schemas.openxmlformats.org/officeDocument/2006/relationships/hyperlink" Target="http://pebabaseball.com/statslab11_peba/teamHist.php?team_id=95&amp;page=year&amp;year=2015" TargetMode="External"/><Relationship Id="rId75" Type="http://schemas.openxmlformats.org/officeDocument/2006/relationships/hyperlink" Target="http://pebabaseball.com/statslab11_peba/player.php?player_id=3465" TargetMode="External"/><Relationship Id="rId96" Type="http://schemas.openxmlformats.org/officeDocument/2006/relationships/hyperlink" Target="http://pebabaseball.com/statslab11_peba/teamHist.php?team_id=97&amp;page=year&amp;year=2015" TargetMode="External"/><Relationship Id="rId140" Type="http://schemas.openxmlformats.org/officeDocument/2006/relationships/hyperlink" Target="http://pebabaseball.com/statslab11_peba/teamHist.php?team_id=90&amp;page=year&amp;year=2015" TargetMode="External"/><Relationship Id="rId161" Type="http://schemas.openxmlformats.org/officeDocument/2006/relationships/hyperlink" Target="http://pebabaseball.com/statslab11_peba/player.php?player_id=3111" TargetMode="External"/><Relationship Id="rId182" Type="http://schemas.openxmlformats.org/officeDocument/2006/relationships/hyperlink" Target="http://pebabaseball.com/statslab11_peba/teamHist.php?team_id=89&amp;page=year&amp;year=2015" TargetMode="External"/><Relationship Id="rId217" Type="http://schemas.openxmlformats.org/officeDocument/2006/relationships/hyperlink" Target="http://pebabaseball.com/statslab11_peba/player.php?player_id=4029" TargetMode="External"/><Relationship Id="rId378" Type="http://schemas.openxmlformats.org/officeDocument/2006/relationships/hyperlink" Target="http://pebabaseball.com/statslab11_peba/teamHist.php?team_id=77&amp;page=year&amp;year=2015" TargetMode="External"/><Relationship Id="rId399" Type="http://schemas.openxmlformats.org/officeDocument/2006/relationships/hyperlink" Target="http://pebabaseball.com/statslab11_peba/player.php?player_id=2485" TargetMode="External"/><Relationship Id="rId6" Type="http://schemas.openxmlformats.org/officeDocument/2006/relationships/hyperlink" Target="http://pebabaseball.com/statslab11_peba/teamHist.php?team_id=96&amp;page=year&amp;year=2015" TargetMode="External"/><Relationship Id="rId238" Type="http://schemas.openxmlformats.org/officeDocument/2006/relationships/hyperlink" Target="http://pebabaseball.com/statslab11_peba/teamHist.php?team_id=86&amp;page=year&amp;year=2015" TargetMode="External"/><Relationship Id="rId259" Type="http://schemas.openxmlformats.org/officeDocument/2006/relationships/hyperlink" Target="http://pebabaseball.com/statslab11_peba/player.php?player_id=3248" TargetMode="External"/><Relationship Id="rId23" Type="http://schemas.openxmlformats.org/officeDocument/2006/relationships/hyperlink" Target="http://pebabaseball.com/statslab11_peba/player.php?player_id=4299" TargetMode="External"/><Relationship Id="rId119" Type="http://schemas.openxmlformats.org/officeDocument/2006/relationships/hyperlink" Target="http://pebabaseball.com/statslab11_peba/player.php?player_id=1117" TargetMode="External"/><Relationship Id="rId270" Type="http://schemas.openxmlformats.org/officeDocument/2006/relationships/hyperlink" Target="http://pebabaseball.com/statslab11_peba/teamHist.php?team_id=85&amp;page=year&amp;year=2015" TargetMode="External"/><Relationship Id="rId291" Type="http://schemas.openxmlformats.org/officeDocument/2006/relationships/hyperlink" Target="http://pebabaseball.com/statslab11_peba/player.php?player_id=3758" TargetMode="External"/><Relationship Id="rId305" Type="http://schemas.openxmlformats.org/officeDocument/2006/relationships/hyperlink" Target="http://pebabaseball.com/statslab11_peba/player.php?player_id=9857" TargetMode="External"/><Relationship Id="rId326" Type="http://schemas.openxmlformats.org/officeDocument/2006/relationships/hyperlink" Target="http://pebabaseball.com/statslab11_peba/teamHist.php?team_id=88&amp;page=year&amp;year=2015" TargetMode="External"/><Relationship Id="rId347" Type="http://schemas.openxmlformats.org/officeDocument/2006/relationships/hyperlink" Target="http://pebabaseball.com/statslab11_peba/player.php?player_id=8060" TargetMode="External"/><Relationship Id="rId44" Type="http://schemas.openxmlformats.org/officeDocument/2006/relationships/hyperlink" Target="http://pebabaseball.com/statslab11_peba/teamHist.php?team_id=93&amp;page=year&amp;year=2015" TargetMode="External"/><Relationship Id="rId65" Type="http://schemas.openxmlformats.org/officeDocument/2006/relationships/hyperlink" Target="http://pebabaseball.com/statslab11_peba/player.php?player_id=387" TargetMode="External"/><Relationship Id="rId86" Type="http://schemas.openxmlformats.org/officeDocument/2006/relationships/hyperlink" Target="http://pebabaseball.com/statslab11_peba/teamHist.php?team_id=97&amp;page=year&amp;year=2015" TargetMode="External"/><Relationship Id="rId130" Type="http://schemas.openxmlformats.org/officeDocument/2006/relationships/hyperlink" Target="http://pebabaseball.com/statslab11_peba/teamHist.php?team_id=99&amp;page=year&amp;year=2015" TargetMode="External"/><Relationship Id="rId151" Type="http://schemas.openxmlformats.org/officeDocument/2006/relationships/hyperlink" Target="http://pebabaseball.com/statslab11_peba/player.php?player_id=9884" TargetMode="External"/><Relationship Id="rId368" Type="http://schemas.openxmlformats.org/officeDocument/2006/relationships/hyperlink" Target="http://pebabaseball.com/statslab11_peba/teamHist.php?team_id=87&amp;page=year&amp;year=2015" TargetMode="External"/><Relationship Id="rId389" Type="http://schemas.openxmlformats.org/officeDocument/2006/relationships/hyperlink" Target="http://pebabaseball.com/statslab11_peba/player.php?player_id=901" TargetMode="External"/><Relationship Id="rId172" Type="http://schemas.openxmlformats.org/officeDocument/2006/relationships/hyperlink" Target="http://pebabaseball.com/statslab11_peba/teamHist.php?team_id=99&amp;page=year&amp;year=2015" TargetMode="External"/><Relationship Id="rId193" Type="http://schemas.openxmlformats.org/officeDocument/2006/relationships/hyperlink" Target="http://pebabaseball.com/statslab11_peba/player.php?player_id=3540" TargetMode="External"/><Relationship Id="rId207" Type="http://schemas.openxmlformats.org/officeDocument/2006/relationships/hyperlink" Target="http://pebabaseball.com/statslab11_peba/player.php?player_id=4948" TargetMode="External"/><Relationship Id="rId228" Type="http://schemas.openxmlformats.org/officeDocument/2006/relationships/hyperlink" Target="http://pebabaseball.com/statslab11_peba/teamHist.php?team_id=80&amp;page=year&amp;year=2015" TargetMode="External"/><Relationship Id="rId249" Type="http://schemas.openxmlformats.org/officeDocument/2006/relationships/hyperlink" Target="http://pebabaseball.com/statslab11_peba/player.php?player_id=478" TargetMode="External"/><Relationship Id="rId13" Type="http://schemas.openxmlformats.org/officeDocument/2006/relationships/hyperlink" Target="http://pebabaseball.com/statslab11_peba/player.php?player_id=3150" TargetMode="External"/><Relationship Id="rId109" Type="http://schemas.openxmlformats.org/officeDocument/2006/relationships/hyperlink" Target="http://pebabaseball.com/statslab11_peba/player.php?player_id=4893" TargetMode="External"/><Relationship Id="rId260" Type="http://schemas.openxmlformats.org/officeDocument/2006/relationships/hyperlink" Target="http://pebabaseball.com/statslab11_peba/teamHist.php?team_id=81&amp;page=year&amp;year=2015" TargetMode="External"/><Relationship Id="rId281" Type="http://schemas.openxmlformats.org/officeDocument/2006/relationships/hyperlink" Target="http://pebabaseball.com/statslab11_peba/player.php?player_id=4922" TargetMode="External"/><Relationship Id="rId316" Type="http://schemas.openxmlformats.org/officeDocument/2006/relationships/hyperlink" Target="http://pebabaseball.com/statslab11_peba/teamHist.php?team_id=77&amp;page=year&amp;year=2015" TargetMode="External"/><Relationship Id="rId337" Type="http://schemas.openxmlformats.org/officeDocument/2006/relationships/hyperlink" Target="http://pebabaseball.com/statslab11_peba/player.php?player_id=3829" TargetMode="External"/><Relationship Id="rId34" Type="http://schemas.openxmlformats.org/officeDocument/2006/relationships/hyperlink" Target="http://pebabaseball.com/statslab11_peba/teamHist.php?team_id=89&amp;page=year&amp;year=2015" TargetMode="External"/><Relationship Id="rId55" Type="http://schemas.openxmlformats.org/officeDocument/2006/relationships/hyperlink" Target="http://pebabaseball.com/statslab11_peba/player.php?player_id=9737" TargetMode="External"/><Relationship Id="rId76" Type="http://schemas.openxmlformats.org/officeDocument/2006/relationships/hyperlink" Target="http://pebabaseball.com/statslab11_peba/teamHist.php?team_id=95&amp;page=year&amp;year=2015" TargetMode="External"/><Relationship Id="rId97" Type="http://schemas.openxmlformats.org/officeDocument/2006/relationships/hyperlink" Target="http://pebabaseball.com/statslab11_peba/player.php?player_id=3440" TargetMode="External"/><Relationship Id="rId120" Type="http://schemas.openxmlformats.org/officeDocument/2006/relationships/hyperlink" Target="http://pebabaseball.com/statslab11_peba/teamHist.php?team_id=97&amp;page=year&amp;year=2015" TargetMode="External"/><Relationship Id="rId141" Type="http://schemas.openxmlformats.org/officeDocument/2006/relationships/hyperlink" Target="http://pebabaseball.com/statslab11_peba/player.php?player_id=1558" TargetMode="External"/><Relationship Id="rId358" Type="http://schemas.openxmlformats.org/officeDocument/2006/relationships/hyperlink" Target="http://pebabaseball.com/statslab11_peba/teamHist.php?team_id=81&amp;page=year&amp;year=2015" TargetMode="External"/><Relationship Id="rId379" Type="http://schemas.openxmlformats.org/officeDocument/2006/relationships/hyperlink" Target="http://pebabaseball.com/statslab11_peba/player.php?player_id=4730" TargetMode="External"/><Relationship Id="rId7" Type="http://schemas.openxmlformats.org/officeDocument/2006/relationships/hyperlink" Target="http://pebabaseball.com/statslab11_peba/player.php?player_id=1549" TargetMode="External"/><Relationship Id="rId162" Type="http://schemas.openxmlformats.org/officeDocument/2006/relationships/hyperlink" Target="http://pebabaseball.com/statslab11_peba/teamHist.php?team_id=91&amp;page=year&amp;year=2015" TargetMode="External"/><Relationship Id="rId183" Type="http://schemas.openxmlformats.org/officeDocument/2006/relationships/hyperlink" Target="http://pebabaseball.com/statslab11_peba/player.php?player_id=3254" TargetMode="External"/><Relationship Id="rId218" Type="http://schemas.openxmlformats.org/officeDocument/2006/relationships/hyperlink" Target="http://pebabaseball.com/statslab11_peba/teamHist.php?team_id=86&amp;page=year&amp;year=2015" TargetMode="External"/><Relationship Id="rId239" Type="http://schemas.openxmlformats.org/officeDocument/2006/relationships/hyperlink" Target="http://pebabaseball.com/statslab11_peba/player.php?player_id=3323" TargetMode="External"/><Relationship Id="rId390" Type="http://schemas.openxmlformats.org/officeDocument/2006/relationships/hyperlink" Target="http://pebabaseball.com/statslab11_peba/teamHist.php?team_id=87&amp;page=year&amp;year=2015" TargetMode="External"/><Relationship Id="rId250" Type="http://schemas.openxmlformats.org/officeDocument/2006/relationships/hyperlink" Target="http://pebabaseball.com/statslab11_peba/teamHist.php?team_id=78&amp;page=year&amp;year=2015" TargetMode="External"/><Relationship Id="rId271" Type="http://schemas.openxmlformats.org/officeDocument/2006/relationships/hyperlink" Target="http://pebabaseball.com/statslab11_peba/player.php?player_id=4349" TargetMode="External"/><Relationship Id="rId292" Type="http://schemas.openxmlformats.org/officeDocument/2006/relationships/hyperlink" Target="http://pebabaseball.com/statslab11_peba/teamHist.php?team_id=84&amp;page=year&amp;year=2015" TargetMode="External"/><Relationship Id="rId306" Type="http://schemas.openxmlformats.org/officeDocument/2006/relationships/hyperlink" Target="http://pebabaseball.com/statslab11_peba/teamHist.php?team_id=84&amp;page=year&amp;year=2015" TargetMode="External"/><Relationship Id="rId24" Type="http://schemas.openxmlformats.org/officeDocument/2006/relationships/hyperlink" Target="http://pebabaseball.com/statslab11_peba/teamHist.php?team_id=92&amp;page=year&amp;year=2015" TargetMode="External"/><Relationship Id="rId45" Type="http://schemas.openxmlformats.org/officeDocument/2006/relationships/hyperlink" Target="http://pebabaseball.com/statslab11_peba/player.php?player_id=9895" TargetMode="External"/><Relationship Id="rId66" Type="http://schemas.openxmlformats.org/officeDocument/2006/relationships/hyperlink" Target="http://pebabaseball.com/statslab11_peba/teamHist.php?team_id=96&amp;page=year&amp;year=2015" TargetMode="External"/><Relationship Id="rId87" Type="http://schemas.openxmlformats.org/officeDocument/2006/relationships/hyperlink" Target="http://pebabaseball.com/statslab11_peba/player.php?player_id=168" TargetMode="External"/><Relationship Id="rId110" Type="http://schemas.openxmlformats.org/officeDocument/2006/relationships/hyperlink" Target="http://pebabaseball.com/statslab11_peba/teamHist.php?team_id=99&amp;page=year&amp;year=2015" TargetMode="External"/><Relationship Id="rId131" Type="http://schemas.openxmlformats.org/officeDocument/2006/relationships/hyperlink" Target="http://pebabaseball.com/statslab11_peba/player.php?player_id=3573" TargetMode="External"/><Relationship Id="rId327" Type="http://schemas.openxmlformats.org/officeDocument/2006/relationships/hyperlink" Target="http://pebabaseball.com/statslab11_peba/player.php?player_id=9279" TargetMode="External"/><Relationship Id="rId348" Type="http://schemas.openxmlformats.org/officeDocument/2006/relationships/hyperlink" Target="http://pebabaseball.com/statslab11_peba/teamHist.php?team_id=80&amp;page=year&amp;year=2015" TargetMode="External"/><Relationship Id="rId369" Type="http://schemas.openxmlformats.org/officeDocument/2006/relationships/hyperlink" Target="http://pebabaseball.com/statslab11_peba/player.php?player_id=3597" TargetMode="External"/><Relationship Id="rId152" Type="http://schemas.openxmlformats.org/officeDocument/2006/relationships/hyperlink" Target="http://pebabaseball.com/statslab11_peba/teamHist.php?team_id=98&amp;page=year&amp;year=2015" TargetMode="External"/><Relationship Id="rId173" Type="http://schemas.openxmlformats.org/officeDocument/2006/relationships/hyperlink" Target="http://pebabaseball.com/statslab11_peba/player.php?player_id=950" TargetMode="External"/><Relationship Id="rId194" Type="http://schemas.openxmlformats.org/officeDocument/2006/relationships/hyperlink" Target="http://pebabaseball.com/statslab11_peba/teamHist.php?team_id=97&amp;page=year&amp;year=2015" TargetMode="External"/><Relationship Id="rId208" Type="http://schemas.openxmlformats.org/officeDocument/2006/relationships/hyperlink" Target="http://pebabaseball.com/statslab11_peba/teamHist.php?team_id=85&amp;page=year&amp;year=2015" TargetMode="External"/><Relationship Id="rId229" Type="http://schemas.openxmlformats.org/officeDocument/2006/relationships/hyperlink" Target="http://pebabaseball.com/statslab11_peba/player.php?player_id=2488" TargetMode="External"/><Relationship Id="rId380" Type="http://schemas.openxmlformats.org/officeDocument/2006/relationships/hyperlink" Target="http://pebabaseball.com/statslab11_peba/teamHist.php?team_id=88&amp;page=year&amp;year=2015" TargetMode="External"/><Relationship Id="rId240" Type="http://schemas.openxmlformats.org/officeDocument/2006/relationships/hyperlink" Target="http://pebabaseball.com/statslab11_peba/teamHist.php?team_id=77&amp;page=year&amp;year=2015" TargetMode="External"/><Relationship Id="rId261" Type="http://schemas.openxmlformats.org/officeDocument/2006/relationships/hyperlink" Target="http://pebabaseball.com/statslab11_peba/player.php?player_id=4826" TargetMode="External"/><Relationship Id="rId14" Type="http://schemas.openxmlformats.org/officeDocument/2006/relationships/hyperlink" Target="http://pebabaseball.com/statslab11_peba/teamHist.php?team_id=90&amp;page=year&amp;year=2015" TargetMode="External"/><Relationship Id="rId35" Type="http://schemas.openxmlformats.org/officeDocument/2006/relationships/hyperlink" Target="http://pebabaseball.com/statslab11_peba/player.php?player_id=895" TargetMode="External"/><Relationship Id="rId56" Type="http://schemas.openxmlformats.org/officeDocument/2006/relationships/hyperlink" Target="http://pebabaseball.com/statslab11_peba/teamHist.php?team_id=92&amp;page=year&amp;year=2015" TargetMode="External"/><Relationship Id="rId77" Type="http://schemas.openxmlformats.org/officeDocument/2006/relationships/hyperlink" Target="http://pebabaseball.com/statslab11_peba/player.php?player_id=3990" TargetMode="External"/><Relationship Id="rId100" Type="http://schemas.openxmlformats.org/officeDocument/2006/relationships/hyperlink" Target="http://pebabaseball.com/statslab11_peba/teamHist.php?team_id=99&amp;page=year&amp;year=2015" TargetMode="External"/><Relationship Id="rId282" Type="http://schemas.openxmlformats.org/officeDocument/2006/relationships/hyperlink" Target="http://pebabaseball.com/statslab11_peba/teamHist.php?team_id=80&amp;page=year&amp;year=2015" TargetMode="External"/><Relationship Id="rId317" Type="http://schemas.openxmlformats.org/officeDocument/2006/relationships/hyperlink" Target="http://pebabaseball.com/statslab11_peba/player.php?player_id=4808" TargetMode="External"/><Relationship Id="rId338" Type="http://schemas.openxmlformats.org/officeDocument/2006/relationships/hyperlink" Target="http://pebabaseball.com/statslab11_peba/teamHist.php?team_id=78&amp;page=year&amp;year=2015" TargetMode="External"/><Relationship Id="rId359" Type="http://schemas.openxmlformats.org/officeDocument/2006/relationships/hyperlink" Target="http://pebabaseball.com/statslab11_peba/player.php?player_id=10425" TargetMode="External"/><Relationship Id="rId8" Type="http://schemas.openxmlformats.org/officeDocument/2006/relationships/hyperlink" Target="http://pebabaseball.com/statslab11_peba/teamHist.php?team_id=90&amp;page=year&amp;year=2015" TargetMode="External"/><Relationship Id="rId98" Type="http://schemas.openxmlformats.org/officeDocument/2006/relationships/hyperlink" Target="http://pebabaseball.com/statslab11_peba/teamHist.php?team_id=93&amp;page=year&amp;year=2015" TargetMode="External"/><Relationship Id="rId121" Type="http://schemas.openxmlformats.org/officeDocument/2006/relationships/hyperlink" Target="http://pebabaseball.com/statslab11_peba/player.php?player_id=3262" TargetMode="External"/><Relationship Id="rId142" Type="http://schemas.openxmlformats.org/officeDocument/2006/relationships/hyperlink" Target="http://pebabaseball.com/statslab11_peba/teamHist.php?team_id=99&amp;page=year&amp;year=2015" TargetMode="External"/><Relationship Id="rId163" Type="http://schemas.openxmlformats.org/officeDocument/2006/relationships/hyperlink" Target="http://pebabaseball.com/statslab11_peba/player.php?player_id=4660" TargetMode="External"/><Relationship Id="rId184" Type="http://schemas.openxmlformats.org/officeDocument/2006/relationships/hyperlink" Target="http://pebabaseball.com/statslab11_peba/teamHist.php?team_id=98&amp;page=year&amp;year=2015" TargetMode="External"/><Relationship Id="rId219" Type="http://schemas.openxmlformats.org/officeDocument/2006/relationships/hyperlink" Target="http://pebabaseball.com/statslab11_peba/player.php?player_id=4096" TargetMode="External"/><Relationship Id="rId370" Type="http://schemas.openxmlformats.org/officeDocument/2006/relationships/hyperlink" Target="http://pebabaseball.com/statslab11_peba/teamHist.php?team_id=77&amp;page=year&amp;year=2015" TargetMode="External"/><Relationship Id="rId391" Type="http://schemas.openxmlformats.org/officeDocument/2006/relationships/hyperlink" Target="http://pebabaseball.com/statslab11_peba/player.php?player_id=3247" TargetMode="External"/><Relationship Id="rId230" Type="http://schemas.openxmlformats.org/officeDocument/2006/relationships/hyperlink" Target="http://pebabaseball.com/statslab11_peba/teamHist.php?team_id=77&amp;page=year&amp;year=2015" TargetMode="External"/><Relationship Id="rId251" Type="http://schemas.openxmlformats.org/officeDocument/2006/relationships/hyperlink" Target="http://pebabaseball.com/statslab11_peba/player.php?player_id=3603" TargetMode="External"/><Relationship Id="rId25" Type="http://schemas.openxmlformats.org/officeDocument/2006/relationships/hyperlink" Target="http://pebabaseball.com/statslab11_peba/player.php?player_id=534" TargetMode="External"/><Relationship Id="rId46" Type="http://schemas.openxmlformats.org/officeDocument/2006/relationships/hyperlink" Target="http://pebabaseball.com/statslab11_peba/teamHist.php?team_id=89&amp;page=year&amp;year=2015" TargetMode="External"/><Relationship Id="rId67" Type="http://schemas.openxmlformats.org/officeDocument/2006/relationships/hyperlink" Target="http://pebabaseball.com/statslab11_peba/player.php?player_id=4003" TargetMode="External"/><Relationship Id="rId272" Type="http://schemas.openxmlformats.org/officeDocument/2006/relationships/hyperlink" Target="http://pebabaseball.com/statslab11_peba/teamHist.php?team_id=82&amp;page=year&amp;year=2015" TargetMode="External"/><Relationship Id="rId293" Type="http://schemas.openxmlformats.org/officeDocument/2006/relationships/hyperlink" Target="http://pebabaseball.com/statslab11_peba/player.php?player_id=9885" TargetMode="External"/><Relationship Id="rId307" Type="http://schemas.openxmlformats.org/officeDocument/2006/relationships/hyperlink" Target="http://pebabaseball.com/statslab11_peba/player.php?player_id=4684" TargetMode="External"/><Relationship Id="rId328" Type="http://schemas.openxmlformats.org/officeDocument/2006/relationships/hyperlink" Target="http://pebabaseball.com/statslab11_peba/teamHist.php?team_id=85&amp;page=year&amp;year=2015" TargetMode="External"/><Relationship Id="rId349" Type="http://schemas.openxmlformats.org/officeDocument/2006/relationships/hyperlink" Target="http://pebabaseball.com/statslab11_peba/player.php?player_id=7834" TargetMode="External"/><Relationship Id="rId88" Type="http://schemas.openxmlformats.org/officeDocument/2006/relationships/hyperlink" Target="http://pebabaseball.com/statslab11_peba/teamHist.php?team_id=91&amp;page=year&amp;year=2015" TargetMode="External"/><Relationship Id="rId111" Type="http://schemas.openxmlformats.org/officeDocument/2006/relationships/hyperlink" Target="http://pebabaseball.com/statslab11_peba/player.php?player_id=6741" TargetMode="External"/><Relationship Id="rId132" Type="http://schemas.openxmlformats.org/officeDocument/2006/relationships/hyperlink" Target="http://pebabaseball.com/statslab11_peba/teamHist.php?team_id=100&amp;page=year&amp;year=2015" TargetMode="External"/><Relationship Id="rId153" Type="http://schemas.openxmlformats.org/officeDocument/2006/relationships/hyperlink" Target="http://pebabaseball.com/statslab11_peba/player.php?player_id=4097" TargetMode="External"/><Relationship Id="rId174" Type="http://schemas.openxmlformats.org/officeDocument/2006/relationships/hyperlink" Target="http://pebabaseball.com/statslab11_peba/teamHist.php?team_id=95&amp;page=year&amp;year=2015" TargetMode="External"/><Relationship Id="rId195" Type="http://schemas.openxmlformats.org/officeDocument/2006/relationships/hyperlink" Target="http://pebabaseball.com/statslab11_peba/player.php?player_id=458" TargetMode="External"/><Relationship Id="rId209" Type="http://schemas.openxmlformats.org/officeDocument/2006/relationships/hyperlink" Target="http://pebabaseball.com/statslab11_peba/player.php?player_id=579" TargetMode="External"/><Relationship Id="rId360" Type="http://schemas.openxmlformats.org/officeDocument/2006/relationships/hyperlink" Target="http://pebabaseball.com/statslab11_peba/teamHist.php?team_id=87&amp;page=year&amp;year=2015" TargetMode="External"/><Relationship Id="rId381" Type="http://schemas.openxmlformats.org/officeDocument/2006/relationships/hyperlink" Target="http://pebabaseball.com/statslab11_peba/player.php?player_id=3445" TargetMode="External"/><Relationship Id="rId220" Type="http://schemas.openxmlformats.org/officeDocument/2006/relationships/hyperlink" Target="http://pebabaseball.com/statslab11_peba/teamHist.php?team_id=83&amp;page=year&amp;year=2015" TargetMode="External"/><Relationship Id="rId241" Type="http://schemas.openxmlformats.org/officeDocument/2006/relationships/hyperlink" Target="http://pebabaseball.com/statslab11_peba/player.php?player_id=7906" TargetMode="External"/><Relationship Id="rId15" Type="http://schemas.openxmlformats.org/officeDocument/2006/relationships/hyperlink" Target="http://pebabaseball.com/statslab11_peba/player.php?player_id=988" TargetMode="External"/><Relationship Id="rId36" Type="http://schemas.openxmlformats.org/officeDocument/2006/relationships/hyperlink" Target="http://pebabaseball.com/statslab11_peba/teamHist.php?team_id=92&amp;page=year&amp;year=2015" TargetMode="External"/><Relationship Id="rId57" Type="http://schemas.openxmlformats.org/officeDocument/2006/relationships/hyperlink" Target="http://pebabaseball.com/statslab11_peba/player.php?player_id=688" TargetMode="External"/><Relationship Id="rId262" Type="http://schemas.openxmlformats.org/officeDocument/2006/relationships/hyperlink" Target="http://pebabaseball.com/statslab11_peba/teamHist.php?team_id=80&amp;page=year&amp;year=2015" TargetMode="External"/><Relationship Id="rId283" Type="http://schemas.openxmlformats.org/officeDocument/2006/relationships/hyperlink" Target="http://pebabaseball.com/statslab11_peba/player.php?player_id=3612" TargetMode="External"/><Relationship Id="rId318" Type="http://schemas.openxmlformats.org/officeDocument/2006/relationships/hyperlink" Target="http://pebabaseball.com/statslab11_peba/teamHist.php?team_id=88&amp;page=year&amp;year=2015" TargetMode="External"/><Relationship Id="rId339" Type="http://schemas.openxmlformats.org/officeDocument/2006/relationships/hyperlink" Target="http://pebabaseball.com/statslab11_peba/player.php?player_id=9836" TargetMode="External"/><Relationship Id="rId78" Type="http://schemas.openxmlformats.org/officeDocument/2006/relationships/hyperlink" Target="http://pebabaseball.com/statslab11_peba/teamHist.php?team_id=97&amp;page=year&amp;year=2015" TargetMode="External"/><Relationship Id="rId99" Type="http://schemas.openxmlformats.org/officeDocument/2006/relationships/hyperlink" Target="http://pebabaseball.com/statslab11_peba/player.php?player_id=4037" TargetMode="External"/><Relationship Id="rId101" Type="http://schemas.openxmlformats.org/officeDocument/2006/relationships/hyperlink" Target="http://pebabaseball.com/statslab11_peba/player.php?player_id=3752" TargetMode="External"/><Relationship Id="rId122" Type="http://schemas.openxmlformats.org/officeDocument/2006/relationships/hyperlink" Target="http://pebabaseball.com/statslab11_peba/teamHist.php?team_id=92&amp;page=year&amp;year=2015" TargetMode="External"/><Relationship Id="rId143" Type="http://schemas.openxmlformats.org/officeDocument/2006/relationships/hyperlink" Target="http://pebabaseball.com/statslab11_peba/player.php?player_id=4701" TargetMode="External"/><Relationship Id="rId164" Type="http://schemas.openxmlformats.org/officeDocument/2006/relationships/hyperlink" Target="http://pebabaseball.com/statslab11_peba/teamHist.php?team_id=91&amp;page=year&amp;year=2015" TargetMode="External"/><Relationship Id="rId185" Type="http://schemas.openxmlformats.org/officeDocument/2006/relationships/hyperlink" Target="http://pebabaseball.com/statslab11_peba/player.php?player_id=4704" TargetMode="External"/><Relationship Id="rId350" Type="http://schemas.openxmlformats.org/officeDocument/2006/relationships/hyperlink" Target="http://pebabaseball.com/statslab11_peba/teamHist.php?team_id=84&amp;page=year&amp;year=2015" TargetMode="External"/><Relationship Id="rId371" Type="http://schemas.openxmlformats.org/officeDocument/2006/relationships/hyperlink" Target="http://pebabaseball.com/statslab11_peba/player.php?player_id=7050" TargetMode="External"/><Relationship Id="rId9" Type="http://schemas.openxmlformats.org/officeDocument/2006/relationships/hyperlink" Target="http://pebabaseball.com/statslab11_peba/player.php?player_id=3947" TargetMode="External"/><Relationship Id="rId210" Type="http://schemas.openxmlformats.org/officeDocument/2006/relationships/hyperlink" Target="http://pebabaseball.com/statslab11_peba/teamHist.php?team_id=86&amp;page=year&amp;year=2015" TargetMode="External"/><Relationship Id="rId392" Type="http://schemas.openxmlformats.org/officeDocument/2006/relationships/hyperlink" Target="http://pebabaseball.com/statslab11_peba/teamHist.php?team_id=78&amp;page=year&amp;year=2015" TargetMode="External"/><Relationship Id="rId26" Type="http://schemas.openxmlformats.org/officeDocument/2006/relationships/hyperlink" Target="http://pebabaseball.com/statslab11_peba/teamHist.php?team_id=92&amp;page=year&amp;year=2015" TargetMode="External"/><Relationship Id="rId231" Type="http://schemas.openxmlformats.org/officeDocument/2006/relationships/hyperlink" Target="http://pebabaseball.com/statslab11_peba/player.php?player_id=9504" TargetMode="External"/><Relationship Id="rId252" Type="http://schemas.openxmlformats.org/officeDocument/2006/relationships/hyperlink" Target="http://pebabaseball.com/statslab11_peba/teamHist.php?team_id=86&amp;page=year&amp;year=2015" TargetMode="External"/><Relationship Id="rId273" Type="http://schemas.openxmlformats.org/officeDocument/2006/relationships/hyperlink" Target="http://pebabaseball.com/statslab11_peba/player.php?player_id=19" TargetMode="External"/><Relationship Id="rId294" Type="http://schemas.openxmlformats.org/officeDocument/2006/relationships/hyperlink" Target="http://pebabaseball.com/statslab11_peba/teamHist.php?team_id=81&amp;page=year&amp;year=2015" TargetMode="External"/><Relationship Id="rId308" Type="http://schemas.openxmlformats.org/officeDocument/2006/relationships/hyperlink" Target="http://pebabaseball.com/statslab11_peba/teamHist.php?team_id=83&amp;page=year&amp;year=2015" TargetMode="External"/><Relationship Id="rId329" Type="http://schemas.openxmlformats.org/officeDocument/2006/relationships/hyperlink" Target="http://pebabaseball.com/statslab11_peba/player.php?player_id=4701" TargetMode="External"/><Relationship Id="rId47" Type="http://schemas.openxmlformats.org/officeDocument/2006/relationships/hyperlink" Target="http://pebabaseball.com/statslab11_peba/player.php?player_id=9672" TargetMode="External"/><Relationship Id="rId68" Type="http://schemas.openxmlformats.org/officeDocument/2006/relationships/hyperlink" Target="http://pebabaseball.com/statslab11_peba/teamHist.php?team_id=96&amp;page=year&amp;year=2015" TargetMode="External"/><Relationship Id="rId89" Type="http://schemas.openxmlformats.org/officeDocument/2006/relationships/hyperlink" Target="http://pebabaseball.com/statslab11_peba/player.php?player_id=3184" TargetMode="External"/><Relationship Id="rId112" Type="http://schemas.openxmlformats.org/officeDocument/2006/relationships/hyperlink" Target="http://pebabaseball.com/statslab11_peba/teamHist.php?team_id=92&amp;page=year&amp;year=2015" TargetMode="External"/><Relationship Id="rId133" Type="http://schemas.openxmlformats.org/officeDocument/2006/relationships/hyperlink" Target="http://pebabaseball.com/statslab11_peba/player.php?player_id=3668" TargetMode="External"/><Relationship Id="rId154" Type="http://schemas.openxmlformats.org/officeDocument/2006/relationships/hyperlink" Target="http://pebabaseball.com/statslab11_peba/teamHist.php?team_id=99&amp;page=year&amp;year=2015" TargetMode="External"/><Relationship Id="rId175" Type="http://schemas.openxmlformats.org/officeDocument/2006/relationships/hyperlink" Target="http://pebabaseball.com/statslab11_peba/player.php?player_id=4637" TargetMode="External"/><Relationship Id="rId340" Type="http://schemas.openxmlformats.org/officeDocument/2006/relationships/hyperlink" Target="http://pebabaseball.com/statslab11_peba/teamHist.php?team_id=83&amp;page=year&amp;year=2015" TargetMode="External"/><Relationship Id="rId361" Type="http://schemas.openxmlformats.org/officeDocument/2006/relationships/hyperlink" Target="http://pebabaseball.com/statslab11_peba/player.php?player_id=4179" TargetMode="External"/><Relationship Id="rId196" Type="http://schemas.openxmlformats.org/officeDocument/2006/relationships/hyperlink" Target="http://pebabaseball.com/statslab11_peba/teamHist.php?team_id=97&amp;page=year&amp;year=2015" TargetMode="External"/><Relationship Id="rId200" Type="http://schemas.openxmlformats.org/officeDocument/2006/relationships/hyperlink" Target="http://pebabaseball.com/statslab11_peba/teamHist.php?team_id=96&amp;page=year&amp;year=2015" TargetMode="External"/><Relationship Id="rId382" Type="http://schemas.openxmlformats.org/officeDocument/2006/relationships/hyperlink" Target="http://pebabaseball.com/statslab11_peba/teamHist.php?team_id=78&amp;page=year&amp;year=2015" TargetMode="External"/><Relationship Id="rId16" Type="http://schemas.openxmlformats.org/officeDocument/2006/relationships/hyperlink" Target="http://pebabaseball.com/statslab11_peba/teamHist.php?team_id=96&amp;page=year&amp;year=2015" TargetMode="External"/><Relationship Id="rId221" Type="http://schemas.openxmlformats.org/officeDocument/2006/relationships/hyperlink" Target="http://pebabaseball.com/statslab11_peba/player.php?player_id=490" TargetMode="External"/><Relationship Id="rId242" Type="http://schemas.openxmlformats.org/officeDocument/2006/relationships/hyperlink" Target="http://pebabaseball.com/statslab11_peba/teamHist.php?team_id=79&amp;page=year&amp;year=2015" TargetMode="External"/><Relationship Id="rId263" Type="http://schemas.openxmlformats.org/officeDocument/2006/relationships/hyperlink" Target="http://pebabaseball.com/statslab11_peba/player.php?player_id=3505" TargetMode="External"/><Relationship Id="rId284" Type="http://schemas.openxmlformats.org/officeDocument/2006/relationships/hyperlink" Target="http://pebabaseball.com/statslab11_peba/teamHist.php?team_id=87&amp;page=year&amp;year=2015" TargetMode="External"/><Relationship Id="rId319" Type="http://schemas.openxmlformats.org/officeDocument/2006/relationships/hyperlink" Target="http://pebabaseball.com/statslab11_peba/player.php?player_id=206" TargetMode="External"/><Relationship Id="rId37" Type="http://schemas.openxmlformats.org/officeDocument/2006/relationships/hyperlink" Target="http://pebabaseball.com/statslab11_peba/player.php?player_id=543" TargetMode="External"/><Relationship Id="rId58" Type="http://schemas.openxmlformats.org/officeDocument/2006/relationships/hyperlink" Target="http://pebabaseball.com/statslab11_peba/teamHist.php?team_id=92&amp;page=year&amp;year=2015" TargetMode="External"/><Relationship Id="rId79" Type="http://schemas.openxmlformats.org/officeDocument/2006/relationships/hyperlink" Target="http://pebabaseball.com/statslab11_peba/player.php?player_id=9348" TargetMode="External"/><Relationship Id="rId102" Type="http://schemas.openxmlformats.org/officeDocument/2006/relationships/hyperlink" Target="http://pebabaseball.com/statslab11_peba/teamHist.php?team_id=93&amp;page=year&amp;year=2015" TargetMode="External"/><Relationship Id="rId123" Type="http://schemas.openxmlformats.org/officeDocument/2006/relationships/hyperlink" Target="http://pebabaseball.com/statslab11_peba/player.php?player_id=596" TargetMode="External"/><Relationship Id="rId144" Type="http://schemas.openxmlformats.org/officeDocument/2006/relationships/hyperlink" Target="http://pebabaseball.com/statslab11_peba/teamHist.php?team_id=99&amp;page=year&amp;year=2015" TargetMode="External"/><Relationship Id="rId330" Type="http://schemas.openxmlformats.org/officeDocument/2006/relationships/hyperlink" Target="http://pebabaseball.com/statslab11_peba/teamHist.php?team_id=81&amp;page=year&amp;year=2015" TargetMode="External"/><Relationship Id="rId90" Type="http://schemas.openxmlformats.org/officeDocument/2006/relationships/hyperlink" Target="http://pebabaseball.com/statslab11_peba/teamHist.php?team_id=90&amp;page=year&amp;year=2015" TargetMode="External"/><Relationship Id="rId165" Type="http://schemas.openxmlformats.org/officeDocument/2006/relationships/hyperlink" Target="http://pebabaseball.com/statslab11_peba/player.php?player_id=2780" TargetMode="External"/><Relationship Id="rId186" Type="http://schemas.openxmlformats.org/officeDocument/2006/relationships/hyperlink" Target="http://pebabaseball.com/statslab11_peba/teamHist.php?team_id=99&amp;page=year&amp;year=2015" TargetMode="External"/><Relationship Id="rId351" Type="http://schemas.openxmlformats.org/officeDocument/2006/relationships/hyperlink" Target="http://pebabaseball.com/statslab11_peba/player.php?player_id=10841" TargetMode="External"/><Relationship Id="rId372" Type="http://schemas.openxmlformats.org/officeDocument/2006/relationships/hyperlink" Target="http://pebabaseball.com/statslab11_peba/teamHist.php?team_id=78&amp;page=year&amp;year=2015" TargetMode="External"/><Relationship Id="rId393" Type="http://schemas.openxmlformats.org/officeDocument/2006/relationships/hyperlink" Target="http://pebabaseball.com/statslab11_peba/player.php?player_id=4710" TargetMode="External"/><Relationship Id="rId211" Type="http://schemas.openxmlformats.org/officeDocument/2006/relationships/hyperlink" Target="http://pebabaseball.com/statslab11_peba/player.php?player_id=3811" TargetMode="External"/><Relationship Id="rId232" Type="http://schemas.openxmlformats.org/officeDocument/2006/relationships/hyperlink" Target="http://pebabaseball.com/statslab11_peba/teamHist.php?team_id=80&amp;page=year&amp;year=2015" TargetMode="External"/><Relationship Id="rId253" Type="http://schemas.openxmlformats.org/officeDocument/2006/relationships/hyperlink" Target="http://pebabaseball.com/statslab11_peba/player.php?player_id=4893" TargetMode="External"/><Relationship Id="rId274" Type="http://schemas.openxmlformats.org/officeDocument/2006/relationships/hyperlink" Target="http://pebabaseball.com/statslab11_peba/teamHist.php?team_id=77&amp;page=year&amp;year=2015" TargetMode="External"/><Relationship Id="rId295" Type="http://schemas.openxmlformats.org/officeDocument/2006/relationships/hyperlink" Target="http://pebabaseball.com/statslab11_peba/player.php?player_id=3952" TargetMode="External"/><Relationship Id="rId309" Type="http://schemas.openxmlformats.org/officeDocument/2006/relationships/hyperlink" Target="http://pebabaseball.com/statslab11_peba/player.php?player_id=7838" TargetMode="External"/><Relationship Id="rId27" Type="http://schemas.openxmlformats.org/officeDocument/2006/relationships/hyperlink" Target="http://pebabaseball.com/statslab11_peba/player.php?player_id=3403" TargetMode="External"/><Relationship Id="rId48" Type="http://schemas.openxmlformats.org/officeDocument/2006/relationships/hyperlink" Target="http://pebabaseball.com/statslab11_peba/teamHist.php?team_id=91&amp;page=year&amp;year=2015" TargetMode="External"/><Relationship Id="rId69" Type="http://schemas.openxmlformats.org/officeDocument/2006/relationships/hyperlink" Target="http://pebabaseball.com/statslab11_peba/player.php?player_id=589" TargetMode="External"/><Relationship Id="rId113" Type="http://schemas.openxmlformats.org/officeDocument/2006/relationships/hyperlink" Target="http://pebabaseball.com/statslab11_peba/player.php?player_id=3261" TargetMode="External"/><Relationship Id="rId134" Type="http://schemas.openxmlformats.org/officeDocument/2006/relationships/hyperlink" Target="http://pebabaseball.com/statslab11_peba/teamHist.php?team_id=96&amp;page=year&amp;year=2015" TargetMode="External"/><Relationship Id="rId320" Type="http://schemas.openxmlformats.org/officeDocument/2006/relationships/hyperlink" Target="http://pebabaseball.com/statslab11_peba/teamHist.php?team_id=82&amp;page=year&amp;year=2015" TargetMode="External"/><Relationship Id="rId80" Type="http://schemas.openxmlformats.org/officeDocument/2006/relationships/hyperlink" Target="http://pebabaseball.com/statslab11_peba/teamHist.php?team_id=95&amp;page=year&amp;year=2015" TargetMode="External"/><Relationship Id="rId155" Type="http://schemas.openxmlformats.org/officeDocument/2006/relationships/hyperlink" Target="http://pebabaseball.com/statslab11_peba/player.php?player_id=3356" TargetMode="External"/><Relationship Id="rId176" Type="http://schemas.openxmlformats.org/officeDocument/2006/relationships/hyperlink" Target="http://pebabaseball.com/statslab11_peba/teamHist.php?team_id=100&amp;page=year&amp;year=2015" TargetMode="External"/><Relationship Id="rId197" Type="http://schemas.openxmlformats.org/officeDocument/2006/relationships/hyperlink" Target="http://pebabaseball.com/statslab11_peba/player.php?player_id=4921" TargetMode="External"/><Relationship Id="rId341" Type="http://schemas.openxmlformats.org/officeDocument/2006/relationships/hyperlink" Target="http://pebabaseball.com/statslab11_peba/player.php?player_id=9761" TargetMode="External"/><Relationship Id="rId362" Type="http://schemas.openxmlformats.org/officeDocument/2006/relationships/hyperlink" Target="http://pebabaseball.com/statslab11_peba/teamHist.php?team_id=88&amp;page=year&amp;year=2015" TargetMode="External"/><Relationship Id="rId383" Type="http://schemas.openxmlformats.org/officeDocument/2006/relationships/hyperlink" Target="http://pebabaseball.com/statslab11_peba/player.php?player_id=3601" TargetMode="External"/><Relationship Id="rId201" Type="http://schemas.openxmlformats.org/officeDocument/2006/relationships/hyperlink" Target="http://pebabaseball.com/statslab11_peba/player.php?player_id=2317" TargetMode="External"/><Relationship Id="rId222" Type="http://schemas.openxmlformats.org/officeDocument/2006/relationships/hyperlink" Target="http://pebabaseball.com/statslab11_peba/teamHist.php?team_id=83&amp;page=year&amp;year=2015" TargetMode="External"/><Relationship Id="rId243" Type="http://schemas.openxmlformats.org/officeDocument/2006/relationships/hyperlink" Target="http://pebabaseball.com/statslab11_peba/player.php?player_id=518" TargetMode="External"/><Relationship Id="rId264" Type="http://schemas.openxmlformats.org/officeDocument/2006/relationships/hyperlink" Target="http://pebabaseball.com/statslab11_peba/teamHist.php?team_id=82&amp;page=year&amp;year=2015" TargetMode="External"/><Relationship Id="rId285" Type="http://schemas.openxmlformats.org/officeDocument/2006/relationships/hyperlink" Target="http://pebabaseball.com/statslab11_peba/player.php?player_id=3579" TargetMode="External"/><Relationship Id="rId17" Type="http://schemas.openxmlformats.org/officeDocument/2006/relationships/hyperlink" Target="http://pebabaseball.com/statslab11_peba/player.php?player_id=3411" TargetMode="External"/><Relationship Id="rId38" Type="http://schemas.openxmlformats.org/officeDocument/2006/relationships/hyperlink" Target="http://pebabaseball.com/statslab11_peba/teamHist.php?team_id=89&amp;page=year&amp;year=2015" TargetMode="External"/><Relationship Id="rId59" Type="http://schemas.openxmlformats.org/officeDocument/2006/relationships/hyperlink" Target="http://pebabaseball.com/statslab11_peba/player.php?player_id=9921" TargetMode="External"/><Relationship Id="rId103" Type="http://schemas.openxmlformats.org/officeDocument/2006/relationships/hyperlink" Target="http://pebabaseball.com/statslab11_peba/player.php?player_id=3152" TargetMode="External"/><Relationship Id="rId124" Type="http://schemas.openxmlformats.org/officeDocument/2006/relationships/hyperlink" Target="http://pebabaseball.com/statslab11_peba/teamHist.php?team_id=93&amp;page=year&amp;year=2015" TargetMode="External"/><Relationship Id="rId310" Type="http://schemas.openxmlformats.org/officeDocument/2006/relationships/hyperlink" Target="http://pebabaseball.com/statslab11_peba/teamHist.php?team_id=78&amp;page=year&amp;year=2015" TargetMode="External"/><Relationship Id="rId70" Type="http://schemas.openxmlformats.org/officeDocument/2006/relationships/hyperlink" Target="http://pebabaseball.com/statslab11_peba/teamHist.php?team_id=94&amp;page=year&amp;year=2015" TargetMode="External"/><Relationship Id="rId91" Type="http://schemas.openxmlformats.org/officeDocument/2006/relationships/hyperlink" Target="http://pebabaseball.com/statslab11_peba/player.php?player_id=4797" TargetMode="External"/><Relationship Id="rId145" Type="http://schemas.openxmlformats.org/officeDocument/2006/relationships/hyperlink" Target="http://pebabaseball.com/statslab11_peba/player.php?player_id=10559" TargetMode="External"/><Relationship Id="rId166" Type="http://schemas.openxmlformats.org/officeDocument/2006/relationships/hyperlink" Target="http://pebabaseball.com/statslab11_peba/teamHist.php?team_id=92&amp;page=year&amp;year=2015" TargetMode="External"/><Relationship Id="rId187" Type="http://schemas.openxmlformats.org/officeDocument/2006/relationships/hyperlink" Target="http://pebabaseball.com/statslab11_peba/player.php?player_id=4421" TargetMode="External"/><Relationship Id="rId331" Type="http://schemas.openxmlformats.org/officeDocument/2006/relationships/hyperlink" Target="http://pebabaseball.com/statslab11_peba/player.php?player_id=439" TargetMode="External"/><Relationship Id="rId352" Type="http://schemas.openxmlformats.org/officeDocument/2006/relationships/hyperlink" Target="http://pebabaseball.com/statslab11_peba/teamHist.php?team_id=77&amp;page=year&amp;year=2015" TargetMode="External"/><Relationship Id="rId373" Type="http://schemas.openxmlformats.org/officeDocument/2006/relationships/hyperlink" Target="http://pebabaseball.com/statslab11_peba/player.php?player_id=4760" TargetMode="External"/><Relationship Id="rId394" Type="http://schemas.openxmlformats.org/officeDocument/2006/relationships/hyperlink" Target="http://pebabaseball.com/statslab11_peba/teamHist.php?team_id=83&amp;page=year&amp;year=2015" TargetMode="External"/><Relationship Id="rId1" Type="http://schemas.openxmlformats.org/officeDocument/2006/relationships/hyperlink" Target="http://pebabaseball.com/statslab11_peba/player.php?player_id=3959" TargetMode="External"/><Relationship Id="rId212" Type="http://schemas.openxmlformats.org/officeDocument/2006/relationships/hyperlink" Target="http://pebabaseball.com/statslab11_peba/teamHist.php?team_id=85&amp;page=year&amp;year=2015" TargetMode="External"/><Relationship Id="rId233" Type="http://schemas.openxmlformats.org/officeDocument/2006/relationships/hyperlink" Target="http://pebabaseball.com/statslab11_peba/player.php?player_id=4130" TargetMode="External"/><Relationship Id="rId254" Type="http://schemas.openxmlformats.org/officeDocument/2006/relationships/hyperlink" Target="http://pebabaseball.com/statslab11_peba/teamHist.php?team_id=81&amp;page=year&amp;year=2015" TargetMode="External"/><Relationship Id="rId28" Type="http://schemas.openxmlformats.org/officeDocument/2006/relationships/hyperlink" Target="http://pebabaseball.com/statslab11_peba/teamHist.php?team_id=90&amp;page=year&amp;year=2015" TargetMode="External"/><Relationship Id="rId49" Type="http://schemas.openxmlformats.org/officeDocument/2006/relationships/hyperlink" Target="http://pebabaseball.com/statslab11_peba/player.php?player_id=5186" TargetMode="External"/><Relationship Id="rId114" Type="http://schemas.openxmlformats.org/officeDocument/2006/relationships/hyperlink" Target="http://pebabaseball.com/statslab11_peba/teamHist.php?team_id=98&amp;page=year&amp;year=2015" TargetMode="External"/><Relationship Id="rId275" Type="http://schemas.openxmlformats.org/officeDocument/2006/relationships/hyperlink" Target="http://pebabaseball.com/statslab11_peba/player.php?player_id=3574" TargetMode="External"/><Relationship Id="rId296" Type="http://schemas.openxmlformats.org/officeDocument/2006/relationships/hyperlink" Target="http://pebabaseball.com/statslab11_peba/teamHist.php?team_id=81&amp;page=year&amp;year=2015" TargetMode="External"/><Relationship Id="rId300" Type="http://schemas.openxmlformats.org/officeDocument/2006/relationships/hyperlink" Target="http://pebabaseball.com/statslab11_peba/teamHist.php?team_id=88&amp;page=year&amp;year=2015" TargetMode="External"/><Relationship Id="rId60" Type="http://schemas.openxmlformats.org/officeDocument/2006/relationships/hyperlink" Target="http://pebabaseball.com/statslab11_peba/teamHist.php?team_id=95&amp;page=year&amp;year=2015" TargetMode="External"/><Relationship Id="rId81" Type="http://schemas.openxmlformats.org/officeDocument/2006/relationships/hyperlink" Target="http://pebabaseball.com/statslab11_peba/player.php?player_id=4827" TargetMode="External"/><Relationship Id="rId135" Type="http://schemas.openxmlformats.org/officeDocument/2006/relationships/hyperlink" Target="http://pebabaseball.com/statslab11_peba/player.php?player_id=3740" TargetMode="External"/><Relationship Id="rId156" Type="http://schemas.openxmlformats.org/officeDocument/2006/relationships/hyperlink" Target="http://pebabaseball.com/statslab11_peba/teamHist.php?team_id=100&amp;page=year&amp;year=2015" TargetMode="External"/><Relationship Id="rId177" Type="http://schemas.openxmlformats.org/officeDocument/2006/relationships/hyperlink" Target="http://pebabaseball.com/statslab11_peba/player.php?player_id=5521" TargetMode="External"/><Relationship Id="rId198" Type="http://schemas.openxmlformats.org/officeDocument/2006/relationships/hyperlink" Target="http://pebabaseball.com/statslab11_peba/teamHist.php?team_id=89&amp;page=year&amp;year=2015" TargetMode="External"/><Relationship Id="rId321" Type="http://schemas.openxmlformats.org/officeDocument/2006/relationships/hyperlink" Target="http://pebabaseball.com/statslab11_peba/player.php?player_id=3151" TargetMode="External"/><Relationship Id="rId342" Type="http://schemas.openxmlformats.org/officeDocument/2006/relationships/hyperlink" Target="http://pebabaseball.com/statslab11_peba/teamHist.php?team_id=85&amp;page=year&amp;year=2015" TargetMode="External"/><Relationship Id="rId363" Type="http://schemas.openxmlformats.org/officeDocument/2006/relationships/hyperlink" Target="http://pebabaseball.com/statslab11_peba/player.php?player_id=9820" TargetMode="External"/><Relationship Id="rId384" Type="http://schemas.openxmlformats.org/officeDocument/2006/relationships/hyperlink" Target="http://pebabaseball.com/statslab11_peba/teamHist.php?team_id=79&amp;page=year&amp;year=2015" TargetMode="External"/><Relationship Id="rId202" Type="http://schemas.openxmlformats.org/officeDocument/2006/relationships/hyperlink" Target="http://pebabaseball.com/statslab11_peba/teamHist.php?team_id=77&amp;page=year&amp;year=2015" TargetMode="External"/><Relationship Id="rId223" Type="http://schemas.openxmlformats.org/officeDocument/2006/relationships/hyperlink" Target="http://pebabaseball.com/statslab11_peba/player.php?player_id=10038" TargetMode="External"/><Relationship Id="rId244" Type="http://schemas.openxmlformats.org/officeDocument/2006/relationships/hyperlink" Target="http://pebabaseball.com/statslab11_peba/teamHist.php?team_id=81&amp;page=year&amp;year=2015" TargetMode="External"/><Relationship Id="rId18" Type="http://schemas.openxmlformats.org/officeDocument/2006/relationships/hyperlink" Target="http://pebabaseball.com/statslab11_peba/teamHist.php?team_id=96&amp;page=year&amp;year=2015" TargetMode="External"/><Relationship Id="rId39" Type="http://schemas.openxmlformats.org/officeDocument/2006/relationships/hyperlink" Target="http://pebabaseball.com/statslab11_peba/player.php?player_id=3951" TargetMode="External"/><Relationship Id="rId265" Type="http://schemas.openxmlformats.org/officeDocument/2006/relationships/hyperlink" Target="http://pebabaseball.com/statslab11_peba/player.php?player_id=4485" TargetMode="External"/><Relationship Id="rId286" Type="http://schemas.openxmlformats.org/officeDocument/2006/relationships/hyperlink" Target="http://pebabaseball.com/statslab11_peba/teamHist.php?team_id=79&amp;page=year&amp;year=2015" TargetMode="External"/><Relationship Id="rId50" Type="http://schemas.openxmlformats.org/officeDocument/2006/relationships/hyperlink" Target="http://pebabaseball.com/statslab11_peba/teamHist.php?team_id=94&amp;page=year&amp;year=2015" TargetMode="External"/><Relationship Id="rId104" Type="http://schemas.openxmlformats.org/officeDocument/2006/relationships/hyperlink" Target="http://pebabaseball.com/statslab11_peba/teamHist.php?team_id=89&amp;page=year&amp;year=2015" TargetMode="External"/><Relationship Id="rId125" Type="http://schemas.openxmlformats.org/officeDocument/2006/relationships/hyperlink" Target="http://pebabaseball.com/statslab11_peba/player.php?player_id=3224" TargetMode="External"/><Relationship Id="rId146" Type="http://schemas.openxmlformats.org/officeDocument/2006/relationships/hyperlink" Target="http://pebabaseball.com/statslab11_peba/teamHist.php?team_id=99&amp;page=year&amp;year=2015" TargetMode="External"/><Relationship Id="rId167" Type="http://schemas.openxmlformats.org/officeDocument/2006/relationships/hyperlink" Target="http://pebabaseball.com/statslab11_peba/player.php?player_id=4178" TargetMode="External"/><Relationship Id="rId188" Type="http://schemas.openxmlformats.org/officeDocument/2006/relationships/hyperlink" Target="http://pebabaseball.com/statslab11_peba/teamHist.php?team_id=89&amp;page=year&amp;year=2015" TargetMode="External"/><Relationship Id="rId311" Type="http://schemas.openxmlformats.org/officeDocument/2006/relationships/hyperlink" Target="http://pebabaseball.com/statslab11_peba/player.php?player_id=3881" TargetMode="External"/><Relationship Id="rId332" Type="http://schemas.openxmlformats.org/officeDocument/2006/relationships/hyperlink" Target="http://pebabaseball.com/statslab11_peba/teamHist.php?team_id=82&amp;page=year&amp;year=2015" TargetMode="External"/><Relationship Id="rId353" Type="http://schemas.openxmlformats.org/officeDocument/2006/relationships/hyperlink" Target="http://pebabaseball.com/statslab11_peba/player.php?player_id=3542" TargetMode="External"/><Relationship Id="rId374" Type="http://schemas.openxmlformats.org/officeDocument/2006/relationships/hyperlink" Target="http://pebabaseball.com/statslab11_peba/teamHist.php?team_id=82&amp;page=year&amp;year=2015" TargetMode="External"/><Relationship Id="rId395" Type="http://schemas.openxmlformats.org/officeDocument/2006/relationships/hyperlink" Target="http://pebabaseball.com/statslab11_peba/player.php?player_id=8964" TargetMode="External"/><Relationship Id="rId71" Type="http://schemas.openxmlformats.org/officeDocument/2006/relationships/hyperlink" Target="http://pebabaseball.com/statslab11_peba/player.php?player_id=386" TargetMode="External"/><Relationship Id="rId92" Type="http://schemas.openxmlformats.org/officeDocument/2006/relationships/hyperlink" Target="http://pebabaseball.com/statslab11_peba/teamHist.php?team_id=95&amp;page=year&amp;year=2015" TargetMode="External"/><Relationship Id="rId213" Type="http://schemas.openxmlformats.org/officeDocument/2006/relationships/hyperlink" Target="http://pebabaseball.com/statslab11_peba/player.php?player_id=4391" TargetMode="External"/><Relationship Id="rId234" Type="http://schemas.openxmlformats.org/officeDocument/2006/relationships/hyperlink" Target="http://pebabaseball.com/statslab11_peba/teamHist.php?team_id=86&amp;page=year&amp;year=2015" TargetMode="External"/><Relationship Id="rId2" Type="http://schemas.openxmlformats.org/officeDocument/2006/relationships/hyperlink" Target="http://pebabaseball.com/statslab11_peba/teamHist.php?team_id=90&amp;page=year&amp;year=2015" TargetMode="External"/><Relationship Id="rId29" Type="http://schemas.openxmlformats.org/officeDocument/2006/relationships/hyperlink" Target="http://pebabaseball.com/statslab11_peba/player.php?player_id=4484" TargetMode="External"/><Relationship Id="rId255" Type="http://schemas.openxmlformats.org/officeDocument/2006/relationships/hyperlink" Target="http://pebabaseball.com/statslab11_peba/player.php?player_id=1428" TargetMode="External"/><Relationship Id="rId276" Type="http://schemas.openxmlformats.org/officeDocument/2006/relationships/hyperlink" Target="http://pebabaseball.com/statslab11_peba/teamHist.php?team_id=81&amp;page=year&amp;year=2015" TargetMode="External"/><Relationship Id="rId297" Type="http://schemas.openxmlformats.org/officeDocument/2006/relationships/hyperlink" Target="http://pebabaseball.com/statslab11_peba/player.php?player_id=3546" TargetMode="External"/><Relationship Id="rId40" Type="http://schemas.openxmlformats.org/officeDocument/2006/relationships/hyperlink" Target="http://pebabaseball.com/statslab11_peba/teamHist.php?team_id=94&amp;page=year&amp;year=2015" TargetMode="External"/><Relationship Id="rId115" Type="http://schemas.openxmlformats.org/officeDocument/2006/relationships/hyperlink" Target="http://pebabaseball.com/statslab11_peba/player.php?player_id=136" TargetMode="External"/><Relationship Id="rId136" Type="http://schemas.openxmlformats.org/officeDocument/2006/relationships/hyperlink" Target="http://pebabaseball.com/statslab11_peba/teamHist.php?team_id=94&amp;page=year&amp;year=2015" TargetMode="External"/><Relationship Id="rId157" Type="http://schemas.openxmlformats.org/officeDocument/2006/relationships/hyperlink" Target="http://pebabaseball.com/statslab11_peba/player.php?player_id=5728" TargetMode="External"/><Relationship Id="rId178" Type="http://schemas.openxmlformats.org/officeDocument/2006/relationships/hyperlink" Target="http://pebabaseball.com/statslab11_peba/teamHist.php?team_id=92&amp;page=year&amp;year=2015" TargetMode="External"/><Relationship Id="rId301" Type="http://schemas.openxmlformats.org/officeDocument/2006/relationships/hyperlink" Target="http://pebabaseball.com/statslab11_peba/player.php?player_id=3470" TargetMode="External"/><Relationship Id="rId322" Type="http://schemas.openxmlformats.org/officeDocument/2006/relationships/hyperlink" Target="http://pebabaseball.com/statslab11_peba/teamHist.php?team_id=86&amp;page=year&amp;year=2015" TargetMode="External"/><Relationship Id="rId343" Type="http://schemas.openxmlformats.org/officeDocument/2006/relationships/hyperlink" Target="http://pebabaseball.com/statslab11_peba/player.php?player_id=5311" TargetMode="External"/><Relationship Id="rId364" Type="http://schemas.openxmlformats.org/officeDocument/2006/relationships/hyperlink" Target="http://pebabaseball.com/statslab11_peba/teamHist.php?team_id=82&amp;page=year&amp;year=2015" TargetMode="External"/><Relationship Id="rId61" Type="http://schemas.openxmlformats.org/officeDocument/2006/relationships/hyperlink" Target="http://pebabaseball.com/statslab11_peba/player.php?player_id=7791" TargetMode="External"/><Relationship Id="rId82" Type="http://schemas.openxmlformats.org/officeDocument/2006/relationships/hyperlink" Target="http://pebabaseball.com/statslab11_peba/teamHist.php?team_id=90&amp;page=year&amp;year=2015" TargetMode="External"/><Relationship Id="rId199" Type="http://schemas.openxmlformats.org/officeDocument/2006/relationships/hyperlink" Target="http://pebabaseball.com/statslab11_peba/player.php?player_id=4410" TargetMode="External"/><Relationship Id="rId203" Type="http://schemas.openxmlformats.org/officeDocument/2006/relationships/hyperlink" Target="http://pebabaseball.com/statslab11_peba/player.php?player_id=4180" TargetMode="External"/><Relationship Id="rId385" Type="http://schemas.openxmlformats.org/officeDocument/2006/relationships/hyperlink" Target="http://pebabaseball.com/statslab11_peba/player.php?player_id=3285" TargetMode="External"/><Relationship Id="rId19" Type="http://schemas.openxmlformats.org/officeDocument/2006/relationships/hyperlink" Target="http://pebabaseball.com/statslab11_peba/player.php?player_id=3705" TargetMode="External"/><Relationship Id="rId224" Type="http://schemas.openxmlformats.org/officeDocument/2006/relationships/hyperlink" Target="http://pebabaseball.com/statslab11_peba/teamHist.php?team_id=79&amp;page=year&amp;year=2015" TargetMode="External"/><Relationship Id="rId245" Type="http://schemas.openxmlformats.org/officeDocument/2006/relationships/hyperlink" Target="http://pebabaseball.com/statslab11_peba/player.php?player_id=4565" TargetMode="External"/><Relationship Id="rId266" Type="http://schemas.openxmlformats.org/officeDocument/2006/relationships/hyperlink" Target="http://pebabaseball.com/statslab11_peba/teamHist.php?team_id=85&amp;page=year&amp;year=2015" TargetMode="External"/><Relationship Id="rId287" Type="http://schemas.openxmlformats.org/officeDocument/2006/relationships/hyperlink" Target="http://pebabaseball.com/statslab11_peba/player.php?player_id=8077" TargetMode="External"/><Relationship Id="rId30" Type="http://schemas.openxmlformats.org/officeDocument/2006/relationships/hyperlink" Target="http://pebabaseball.com/statslab11_peba/teamHist.php?team_id=95&amp;page=year&amp;year=2015" TargetMode="External"/><Relationship Id="rId105" Type="http://schemas.openxmlformats.org/officeDocument/2006/relationships/hyperlink" Target="http://pebabaseball.com/statslab11_peba/player.php?player_id=1118" TargetMode="External"/><Relationship Id="rId126" Type="http://schemas.openxmlformats.org/officeDocument/2006/relationships/hyperlink" Target="http://pebabaseball.com/statslab11_peba/teamHist.php?team_id=96&amp;page=year&amp;year=2015" TargetMode="External"/><Relationship Id="rId147" Type="http://schemas.openxmlformats.org/officeDocument/2006/relationships/hyperlink" Target="http://pebabaseball.com/statslab11_peba/player.php?player_id=2281" TargetMode="External"/><Relationship Id="rId168" Type="http://schemas.openxmlformats.org/officeDocument/2006/relationships/hyperlink" Target="http://pebabaseball.com/statslab11_peba/teamHist.php?team_id=96&amp;page=year&amp;year=2015" TargetMode="External"/><Relationship Id="rId312" Type="http://schemas.openxmlformats.org/officeDocument/2006/relationships/hyperlink" Target="http://pebabaseball.com/statslab11_peba/teamHist.php?team_id=79&amp;page=year&amp;year=2015" TargetMode="External"/><Relationship Id="rId333" Type="http://schemas.openxmlformats.org/officeDocument/2006/relationships/hyperlink" Target="http://pebabaseball.com/statslab11_peba/player.php?player_id=626" TargetMode="External"/><Relationship Id="rId354" Type="http://schemas.openxmlformats.org/officeDocument/2006/relationships/hyperlink" Target="http://pebabaseball.com/statslab11_peba/teamHist.php?team_id=81&amp;page=year&amp;year=2015" TargetMode="External"/><Relationship Id="rId51" Type="http://schemas.openxmlformats.org/officeDocument/2006/relationships/hyperlink" Target="http://pebabaseball.com/statslab11_peba/player.php?player_id=4127" TargetMode="External"/><Relationship Id="rId72" Type="http://schemas.openxmlformats.org/officeDocument/2006/relationships/hyperlink" Target="http://pebabaseball.com/statslab11_peba/teamHist.php?team_id=91&amp;page=year&amp;year=2015" TargetMode="External"/><Relationship Id="rId93" Type="http://schemas.openxmlformats.org/officeDocument/2006/relationships/hyperlink" Target="http://pebabaseball.com/statslab11_peba/player.php?player_id=427" TargetMode="External"/><Relationship Id="rId189" Type="http://schemas.openxmlformats.org/officeDocument/2006/relationships/hyperlink" Target="http://pebabaseball.com/statslab11_peba/player.php?player_id=3757" TargetMode="External"/><Relationship Id="rId375" Type="http://schemas.openxmlformats.org/officeDocument/2006/relationships/hyperlink" Target="http://pebabaseball.com/statslab11_peba/player.php?player_id=349" TargetMode="External"/><Relationship Id="rId396" Type="http://schemas.openxmlformats.org/officeDocument/2006/relationships/hyperlink" Target="http://pebabaseball.com/statslab11_peba/teamHist.php?team_id=88&amp;page=year&amp;year=2015" TargetMode="External"/><Relationship Id="rId3" Type="http://schemas.openxmlformats.org/officeDocument/2006/relationships/hyperlink" Target="http://pebabaseball.com/statslab11_peba/player.php?player_id=444" TargetMode="External"/><Relationship Id="rId214" Type="http://schemas.openxmlformats.org/officeDocument/2006/relationships/hyperlink" Target="http://pebabaseball.com/statslab11_peba/teamHist.php?team_id=79&amp;page=year&amp;year=2015" TargetMode="External"/><Relationship Id="rId235" Type="http://schemas.openxmlformats.org/officeDocument/2006/relationships/hyperlink" Target="http://pebabaseball.com/statslab11_peba/player.php?player_id=9731" TargetMode="External"/><Relationship Id="rId256" Type="http://schemas.openxmlformats.org/officeDocument/2006/relationships/hyperlink" Target="http://pebabaseball.com/statslab11_peba/teamHist.php?team_id=78&amp;page=year&amp;year=2015" TargetMode="External"/><Relationship Id="rId277" Type="http://schemas.openxmlformats.org/officeDocument/2006/relationships/hyperlink" Target="http://pebabaseball.com/statslab11_peba/player.php?player_id=4872" TargetMode="External"/><Relationship Id="rId298" Type="http://schemas.openxmlformats.org/officeDocument/2006/relationships/hyperlink" Target="http://pebabaseball.com/statslab11_peba/teamHist.php?team_id=86&amp;page=year&amp;year=2015" TargetMode="External"/><Relationship Id="rId400" Type="http://schemas.openxmlformats.org/officeDocument/2006/relationships/hyperlink" Target="http://pebabaseball.com/statslab11_peba/teamHist.php?team_id=77&amp;page=year&amp;year=2015" TargetMode="External"/><Relationship Id="rId116" Type="http://schemas.openxmlformats.org/officeDocument/2006/relationships/hyperlink" Target="http://pebabaseball.com/statslab11_peba/teamHist.php?team_id=99&amp;page=year&amp;year=2015" TargetMode="External"/><Relationship Id="rId137" Type="http://schemas.openxmlformats.org/officeDocument/2006/relationships/hyperlink" Target="http://pebabaseball.com/statslab11_peba/player.php?player_id=3815" TargetMode="External"/><Relationship Id="rId158" Type="http://schemas.openxmlformats.org/officeDocument/2006/relationships/hyperlink" Target="http://pebabaseball.com/statslab11_peba/teamHist.php?team_id=96&amp;page=year&amp;year=2015" TargetMode="External"/><Relationship Id="rId302" Type="http://schemas.openxmlformats.org/officeDocument/2006/relationships/hyperlink" Target="http://pebabaseball.com/statslab11_peba/teamHist.php?team_id=78&amp;page=year&amp;year=2015" TargetMode="External"/><Relationship Id="rId323" Type="http://schemas.openxmlformats.org/officeDocument/2006/relationships/hyperlink" Target="http://pebabaseball.com/statslab11_peba/player.php?player_id=3760" TargetMode="External"/><Relationship Id="rId344" Type="http://schemas.openxmlformats.org/officeDocument/2006/relationships/hyperlink" Target="http://pebabaseball.com/statslab11_peba/teamHist.php?team_id=83&amp;page=year&amp;year=2015" TargetMode="External"/><Relationship Id="rId20" Type="http://schemas.openxmlformats.org/officeDocument/2006/relationships/hyperlink" Target="http://pebabaseball.com/statslab11_peba/teamHist.php?team_id=96&amp;page=year&amp;year=2015" TargetMode="External"/><Relationship Id="rId41" Type="http://schemas.openxmlformats.org/officeDocument/2006/relationships/hyperlink" Target="http://pebabaseball.com/statslab11_peba/player.php?player_id=9497" TargetMode="External"/><Relationship Id="rId62" Type="http://schemas.openxmlformats.org/officeDocument/2006/relationships/hyperlink" Target="http://pebabaseball.com/statslab11_peba/teamHist.php?team_id=92&amp;page=year&amp;year=2015" TargetMode="External"/><Relationship Id="rId83" Type="http://schemas.openxmlformats.org/officeDocument/2006/relationships/hyperlink" Target="http://pebabaseball.com/statslab11_peba/player.php?player_id=4018" TargetMode="External"/><Relationship Id="rId179" Type="http://schemas.openxmlformats.org/officeDocument/2006/relationships/hyperlink" Target="http://pebabaseball.com/statslab11_peba/player.php?player_id=8056" TargetMode="External"/><Relationship Id="rId365" Type="http://schemas.openxmlformats.org/officeDocument/2006/relationships/hyperlink" Target="http://pebabaseball.com/statslab11_peba/player.php?player_id=4367" TargetMode="External"/><Relationship Id="rId386" Type="http://schemas.openxmlformats.org/officeDocument/2006/relationships/hyperlink" Target="http://pebabaseball.com/statslab11_peba/teamHist.php?team_id=84&amp;page=year&amp;year=2015" TargetMode="External"/><Relationship Id="rId190" Type="http://schemas.openxmlformats.org/officeDocument/2006/relationships/hyperlink" Target="http://pebabaseball.com/statslab11_peba/teamHist.php?team_id=95&amp;page=year&amp;year=2015" TargetMode="External"/><Relationship Id="rId204" Type="http://schemas.openxmlformats.org/officeDocument/2006/relationships/hyperlink" Target="http://pebabaseball.com/statslab11_peba/teamHist.php?team_id=78&amp;page=year&amp;year=2015" TargetMode="External"/><Relationship Id="rId225" Type="http://schemas.openxmlformats.org/officeDocument/2006/relationships/hyperlink" Target="http://pebabaseball.com/statslab11_peba/player.php?player_id=8073" TargetMode="External"/><Relationship Id="rId246" Type="http://schemas.openxmlformats.org/officeDocument/2006/relationships/hyperlink" Target="http://pebabaseball.com/statslab11_peba/teamHist.php?team_id=81&amp;page=year&amp;year=2015" TargetMode="External"/><Relationship Id="rId267" Type="http://schemas.openxmlformats.org/officeDocument/2006/relationships/hyperlink" Target="http://pebabaseball.com/statslab11_peba/player.php?player_id=1792" TargetMode="External"/><Relationship Id="rId288" Type="http://schemas.openxmlformats.org/officeDocument/2006/relationships/hyperlink" Target="http://pebabaseball.com/statslab11_peba/teamHist.php?team_id=82&amp;page=year&amp;year=2015" TargetMode="External"/><Relationship Id="rId106" Type="http://schemas.openxmlformats.org/officeDocument/2006/relationships/hyperlink" Target="http://pebabaseball.com/statslab11_peba/teamHist.php?team_id=94&amp;page=year&amp;year=2015" TargetMode="External"/><Relationship Id="rId127" Type="http://schemas.openxmlformats.org/officeDocument/2006/relationships/hyperlink" Target="http://pebabaseball.com/statslab11_peba/player.php?player_id=7837" TargetMode="External"/><Relationship Id="rId313" Type="http://schemas.openxmlformats.org/officeDocument/2006/relationships/hyperlink" Target="http://pebabaseball.com/statslab11_peba/player.php?player_id=4227" TargetMode="External"/><Relationship Id="rId10" Type="http://schemas.openxmlformats.org/officeDocument/2006/relationships/hyperlink" Target="http://pebabaseball.com/statslab11_peba/teamHist.php?team_id=94&amp;page=year&amp;year=2015" TargetMode="External"/><Relationship Id="rId31" Type="http://schemas.openxmlformats.org/officeDocument/2006/relationships/hyperlink" Target="http://pebabaseball.com/statslab11_peba/player.php?player_id=3388" TargetMode="External"/><Relationship Id="rId52" Type="http://schemas.openxmlformats.org/officeDocument/2006/relationships/hyperlink" Target="http://pebabaseball.com/statslab11_peba/teamHist.php?team_id=95&amp;page=year&amp;year=2015" TargetMode="External"/><Relationship Id="rId73" Type="http://schemas.openxmlformats.org/officeDocument/2006/relationships/hyperlink" Target="http://pebabaseball.com/statslab11_peba/player.php?player_id=1894" TargetMode="External"/><Relationship Id="rId94" Type="http://schemas.openxmlformats.org/officeDocument/2006/relationships/hyperlink" Target="http://pebabaseball.com/statslab11_peba/teamHist.php?team_id=91&amp;page=year&amp;year=2015" TargetMode="External"/><Relationship Id="rId148" Type="http://schemas.openxmlformats.org/officeDocument/2006/relationships/hyperlink" Target="http://pebabaseball.com/statslab11_peba/teamHist.php?team_id=89&amp;page=year&amp;year=2015" TargetMode="External"/><Relationship Id="rId169" Type="http://schemas.openxmlformats.org/officeDocument/2006/relationships/hyperlink" Target="http://pebabaseball.com/statslab11_peba/player.php?player_id=4319" TargetMode="External"/><Relationship Id="rId334" Type="http://schemas.openxmlformats.org/officeDocument/2006/relationships/hyperlink" Target="http://pebabaseball.com/statslab11_peba/teamHist.php?team_id=84&amp;page=year&amp;year=2015" TargetMode="External"/><Relationship Id="rId355" Type="http://schemas.openxmlformats.org/officeDocument/2006/relationships/hyperlink" Target="http://pebabaseball.com/statslab11_peba/player.php?player_id=3223" TargetMode="External"/><Relationship Id="rId376" Type="http://schemas.openxmlformats.org/officeDocument/2006/relationships/hyperlink" Target="http://pebabaseball.com/statslab11_peba/teamHist.php?team_id=85&amp;page=year&amp;year=2015" TargetMode="External"/><Relationship Id="rId397" Type="http://schemas.openxmlformats.org/officeDocument/2006/relationships/hyperlink" Target="http://pebabaseball.com/statslab11_peba/player.php?player_id=4162" TargetMode="External"/><Relationship Id="rId4" Type="http://schemas.openxmlformats.org/officeDocument/2006/relationships/hyperlink" Target="http://pebabaseball.com/statslab11_peba/teamHist.php?team_id=90&amp;page=year&amp;year=2015" TargetMode="External"/><Relationship Id="rId180" Type="http://schemas.openxmlformats.org/officeDocument/2006/relationships/hyperlink" Target="http://pebabaseball.com/statslab11_peba/teamHist.php?team_id=93&amp;page=year&amp;year=2015" TargetMode="External"/><Relationship Id="rId215" Type="http://schemas.openxmlformats.org/officeDocument/2006/relationships/hyperlink" Target="http://pebabaseball.com/statslab11_peba/player.php?player_id=4264" TargetMode="External"/><Relationship Id="rId236" Type="http://schemas.openxmlformats.org/officeDocument/2006/relationships/hyperlink" Target="http://pebabaseball.com/statslab11_peba/teamHist.php?team_id=81&amp;page=year&amp;year=2015" TargetMode="External"/><Relationship Id="rId257" Type="http://schemas.openxmlformats.org/officeDocument/2006/relationships/hyperlink" Target="http://pebabaseball.com/statslab11_peba/player.php?player_id=352" TargetMode="External"/><Relationship Id="rId278" Type="http://schemas.openxmlformats.org/officeDocument/2006/relationships/hyperlink" Target="http://pebabaseball.com/statslab11_peba/teamHist.php?team_id=83&amp;page=year&amp;year=2015" TargetMode="External"/><Relationship Id="rId303" Type="http://schemas.openxmlformats.org/officeDocument/2006/relationships/hyperlink" Target="http://pebabaseball.com/statslab11_peba/player.php?player_id=8055" TargetMode="External"/><Relationship Id="rId42" Type="http://schemas.openxmlformats.org/officeDocument/2006/relationships/hyperlink" Target="http://pebabaseball.com/statslab11_peba/teamHist.php?team_id=95&amp;page=year&amp;year=2015" TargetMode="External"/><Relationship Id="rId84" Type="http://schemas.openxmlformats.org/officeDocument/2006/relationships/hyperlink" Target="http://pebabaseball.com/statslab11_peba/teamHist.php?team_id=95&amp;page=year&amp;year=2015" TargetMode="External"/><Relationship Id="rId138" Type="http://schemas.openxmlformats.org/officeDocument/2006/relationships/hyperlink" Target="http://pebabaseball.com/statslab11_peba/teamHist.php?team_id=98&amp;page=year&amp;year=2015" TargetMode="External"/><Relationship Id="rId345" Type="http://schemas.openxmlformats.org/officeDocument/2006/relationships/hyperlink" Target="http://pebabaseball.com/statslab11_peba/player.php?player_id=5420" TargetMode="External"/><Relationship Id="rId387" Type="http://schemas.openxmlformats.org/officeDocument/2006/relationships/hyperlink" Target="http://pebabaseball.com/statslab11_peba/player.php?player_id=3707" TargetMode="External"/><Relationship Id="rId191" Type="http://schemas.openxmlformats.org/officeDocument/2006/relationships/hyperlink" Target="http://pebabaseball.com/statslab11_peba/player.php?player_id=4539" TargetMode="External"/><Relationship Id="rId205" Type="http://schemas.openxmlformats.org/officeDocument/2006/relationships/hyperlink" Target="http://pebabaseball.com/statslab11_peba/player.php?player_id=4315" TargetMode="External"/><Relationship Id="rId247" Type="http://schemas.openxmlformats.org/officeDocument/2006/relationships/hyperlink" Target="http://pebabaseball.com/statslab11_peba/player.php?player_id=995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peba.com/statslab12/player.php?player_id=2142" TargetMode="External"/><Relationship Id="rId299" Type="http://schemas.openxmlformats.org/officeDocument/2006/relationships/hyperlink" Target="http://wikipeba.com/statslab12/player.php?player_id=12423" TargetMode="External"/><Relationship Id="rId21" Type="http://schemas.openxmlformats.org/officeDocument/2006/relationships/hyperlink" Target="http://wikipeba.com/statslab12/player.php?player_id=13733" TargetMode="External"/><Relationship Id="rId63" Type="http://schemas.openxmlformats.org/officeDocument/2006/relationships/hyperlink" Target="http://wikipeba.com/statslab12/player.php?player_id=11359" TargetMode="External"/><Relationship Id="rId159" Type="http://schemas.openxmlformats.org/officeDocument/2006/relationships/hyperlink" Target="http://wikipeba.com/statslab12/player.php?player_id=386" TargetMode="External"/><Relationship Id="rId324" Type="http://schemas.openxmlformats.org/officeDocument/2006/relationships/hyperlink" Target="http://wikipeba.com/statslab12/team_hist.php?team_id=93&amp;page=year&amp;year=2017" TargetMode="External"/><Relationship Id="rId366" Type="http://schemas.openxmlformats.org/officeDocument/2006/relationships/hyperlink" Target="http://wikipeba.com/statslab12/team_hist.php?team_id=77&amp;page=year&amp;year=2017" TargetMode="External"/><Relationship Id="rId170" Type="http://schemas.openxmlformats.org/officeDocument/2006/relationships/hyperlink" Target="http://wikipeba.com/statslab12/team_hist.php?team_id=96&amp;page=year&amp;year=2017" TargetMode="External"/><Relationship Id="rId226" Type="http://schemas.openxmlformats.org/officeDocument/2006/relationships/hyperlink" Target="http://wikipeba.com/statslab12/team_hist.php?team_id=78&amp;page=year&amp;year=2017" TargetMode="External"/><Relationship Id="rId107" Type="http://schemas.openxmlformats.org/officeDocument/2006/relationships/hyperlink" Target="http://wikipeba.com/statslab12/player.php?player_id=5728" TargetMode="External"/><Relationship Id="rId268" Type="http://schemas.openxmlformats.org/officeDocument/2006/relationships/hyperlink" Target="http://wikipeba.com/statslab12/team_hist.php?team_id=83&amp;page=year&amp;year=2017" TargetMode="External"/><Relationship Id="rId289" Type="http://schemas.openxmlformats.org/officeDocument/2006/relationships/hyperlink" Target="http://wikipeba.com/statslab12/player.php?player_id=10003" TargetMode="External"/><Relationship Id="rId11" Type="http://schemas.openxmlformats.org/officeDocument/2006/relationships/hyperlink" Target="http://wikipeba.com/statslab12/player.php?player_id=4315" TargetMode="External"/><Relationship Id="rId32" Type="http://schemas.openxmlformats.org/officeDocument/2006/relationships/hyperlink" Target="http://wikipeba.com/statslab12/team_hist.php?team_id=89&amp;page=year&amp;year=2017" TargetMode="External"/><Relationship Id="rId53" Type="http://schemas.openxmlformats.org/officeDocument/2006/relationships/hyperlink" Target="http://wikipeba.com/statslab12/player.php?player_id=4391" TargetMode="External"/><Relationship Id="rId74" Type="http://schemas.openxmlformats.org/officeDocument/2006/relationships/hyperlink" Target="http://wikipeba.com/statslab12/team_hist.php?team_id=98&amp;page=year&amp;year=2017" TargetMode="External"/><Relationship Id="rId128" Type="http://schemas.openxmlformats.org/officeDocument/2006/relationships/hyperlink" Target="http://wikipeba.com/statslab12/team_hist.php?team_id=94&amp;page=year&amp;year=2017" TargetMode="External"/><Relationship Id="rId149" Type="http://schemas.openxmlformats.org/officeDocument/2006/relationships/hyperlink" Target="http://wikipeba.com/statslab12/player.php?player_id=444" TargetMode="External"/><Relationship Id="rId314" Type="http://schemas.openxmlformats.org/officeDocument/2006/relationships/hyperlink" Target="http://wikipeba.com/statslab12/team_hist.php?team_id=95&amp;page=year&amp;year=2017" TargetMode="External"/><Relationship Id="rId335" Type="http://schemas.openxmlformats.org/officeDocument/2006/relationships/hyperlink" Target="http://wikipeba.com/statslab12/player.php?player_id=467" TargetMode="External"/><Relationship Id="rId356" Type="http://schemas.openxmlformats.org/officeDocument/2006/relationships/hyperlink" Target="http://wikipeba.com/statslab12/team_hist.php?team_id=83&amp;page=year&amp;year=2017" TargetMode="External"/><Relationship Id="rId377" Type="http://schemas.openxmlformats.org/officeDocument/2006/relationships/hyperlink" Target="http://wikipeba.com/statslab12/player.php?player_id=957" TargetMode="External"/><Relationship Id="rId398" Type="http://schemas.openxmlformats.org/officeDocument/2006/relationships/hyperlink" Target="http://wikipeba.com/statslab12/team_hist.php?team_id=84&amp;page=year&amp;year=2017" TargetMode="External"/><Relationship Id="rId5" Type="http://schemas.openxmlformats.org/officeDocument/2006/relationships/hyperlink" Target="http://wikipeba.com/statslab12/player.php?player_id=9731" TargetMode="External"/><Relationship Id="rId95" Type="http://schemas.openxmlformats.org/officeDocument/2006/relationships/hyperlink" Target="http://wikipeba.com/statslab12/player.php?player_id=9857" TargetMode="External"/><Relationship Id="rId160" Type="http://schemas.openxmlformats.org/officeDocument/2006/relationships/hyperlink" Target="http://wikipeba.com/statslab12/team_hist.php?team_id=91&amp;page=year&amp;year=2017" TargetMode="External"/><Relationship Id="rId181" Type="http://schemas.openxmlformats.org/officeDocument/2006/relationships/hyperlink" Target="http://wikipeba.com/statslab12/player.php?player_id=10516" TargetMode="External"/><Relationship Id="rId216" Type="http://schemas.openxmlformats.org/officeDocument/2006/relationships/hyperlink" Target="http://wikipeba.com/statslab12/team_hist.php?team_id=86&amp;page=year&amp;year=2017" TargetMode="External"/><Relationship Id="rId237" Type="http://schemas.openxmlformats.org/officeDocument/2006/relationships/hyperlink" Target="http://wikipeba.com/statslab12/player.php?player_id=3146" TargetMode="External"/><Relationship Id="rId258" Type="http://schemas.openxmlformats.org/officeDocument/2006/relationships/hyperlink" Target="http://wikipeba.com/statslab12/team_hist.php?team_id=83&amp;page=year&amp;year=2017" TargetMode="External"/><Relationship Id="rId279" Type="http://schemas.openxmlformats.org/officeDocument/2006/relationships/hyperlink" Target="http://wikipeba.com/statslab12/player.php?player_id=625" TargetMode="External"/><Relationship Id="rId22" Type="http://schemas.openxmlformats.org/officeDocument/2006/relationships/hyperlink" Target="http://wikipeba.com/statslab12/team_hist.php?team_id=85&amp;page=year&amp;year=2017" TargetMode="External"/><Relationship Id="rId43" Type="http://schemas.openxmlformats.org/officeDocument/2006/relationships/hyperlink" Target="http://wikipeba.com/statslab12/player.php?player_id=4700" TargetMode="External"/><Relationship Id="rId64" Type="http://schemas.openxmlformats.org/officeDocument/2006/relationships/hyperlink" Target="http://wikipeba.com/statslab12/team_hist.php?team_id=85&amp;page=year&amp;year=2017" TargetMode="External"/><Relationship Id="rId118" Type="http://schemas.openxmlformats.org/officeDocument/2006/relationships/hyperlink" Target="http://wikipeba.com/statslab12/team_hist.php?team_id=78&amp;page=year&amp;year=2017" TargetMode="External"/><Relationship Id="rId139" Type="http://schemas.openxmlformats.org/officeDocument/2006/relationships/hyperlink" Target="http://wikipeba.com/statslab12/player.php?player_id=3248" TargetMode="External"/><Relationship Id="rId290" Type="http://schemas.openxmlformats.org/officeDocument/2006/relationships/hyperlink" Target="http://wikipeba.com/statslab12/team_hist.php?team_id=85&amp;page=year&amp;year=2017" TargetMode="External"/><Relationship Id="rId304" Type="http://schemas.openxmlformats.org/officeDocument/2006/relationships/hyperlink" Target="http://wikipeba.com/statslab12/team_hist.php?team_id=88&amp;page=year&amp;year=2017" TargetMode="External"/><Relationship Id="rId325" Type="http://schemas.openxmlformats.org/officeDocument/2006/relationships/hyperlink" Target="http://wikipeba.com/statslab12/player.php?player_id=11248" TargetMode="External"/><Relationship Id="rId346" Type="http://schemas.openxmlformats.org/officeDocument/2006/relationships/hyperlink" Target="http://wikipeba.com/statslab12/team_hist.php?team_id=85&amp;page=year&amp;year=2017" TargetMode="External"/><Relationship Id="rId367" Type="http://schemas.openxmlformats.org/officeDocument/2006/relationships/hyperlink" Target="http://wikipeba.com/statslab12/player.php?player_id=4723" TargetMode="External"/><Relationship Id="rId388" Type="http://schemas.openxmlformats.org/officeDocument/2006/relationships/hyperlink" Target="http://wikipeba.com/statslab12/team_hist.php?team_id=80&amp;page=year&amp;year=2017" TargetMode="External"/><Relationship Id="rId85" Type="http://schemas.openxmlformats.org/officeDocument/2006/relationships/hyperlink" Target="http://wikipeba.com/statslab12/player.php?player_id=12395" TargetMode="External"/><Relationship Id="rId150" Type="http://schemas.openxmlformats.org/officeDocument/2006/relationships/hyperlink" Target="http://wikipeba.com/statslab12/team_hist.php?team_id=90&amp;page=year&amp;year=2017" TargetMode="External"/><Relationship Id="rId171" Type="http://schemas.openxmlformats.org/officeDocument/2006/relationships/hyperlink" Target="http://wikipeba.com/statslab12/player.php?player_id=10452" TargetMode="External"/><Relationship Id="rId192" Type="http://schemas.openxmlformats.org/officeDocument/2006/relationships/hyperlink" Target="http://wikipeba.com/statslab12/team_hist.php?team_id=94&amp;page=year&amp;year=2017" TargetMode="External"/><Relationship Id="rId206" Type="http://schemas.openxmlformats.org/officeDocument/2006/relationships/hyperlink" Target="http://wikipeba.com/statslab12/team_hist.php?team_id=86&amp;page=year&amp;year=2017" TargetMode="External"/><Relationship Id="rId227" Type="http://schemas.openxmlformats.org/officeDocument/2006/relationships/hyperlink" Target="http://wikipeba.com/statslab12/player.php?player_id=12369" TargetMode="External"/><Relationship Id="rId248" Type="http://schemas.openxmlformats.org/officeDocument/2006/relationships/hyperlink" Target="http://wikipeba.com/statslab12/team_hist.php?team_id=82&amp;page=year&amp;year=2017" TargetMode="External"/><Relationship Id="rId269" Type="http://schemas.openxmlformats.org/officeDocument/2006/relationships/hyperlink" Target="http://wikipeba.com/statslab12/player.php?player_id=2337" TargetMode="External"/><Relationship Id="rId12" Type="http://schemas.openxmlformats.org/officeDocument/2006/relationships/hyperlink" Target="http://wikipeba.com/statslab12/team_hist.php?team_id=87&amp;page=year&amp;year=2017" TargetMode="External"/><Relationship Id="rId33" Type="http://schemas.openxmlformats.org/officeDocument/2006/relationships/hyperlink" Target="http://wikipeba.com/statslab12/player.php?player_id=1115" TargetMode="External"/><Relationship Id="rId108" Type="http://schemas.openxmlformats.org/officeDocument/2006/relationships/hyperlink" Target="http://wikipeba.com/statslab12/team_hist.php?team_id=96&amp;page=year&amp;year=2017" TargetMode="External"/><Relationship Id="rId129" Type="http://schemas.openxmlformats.org/officeDocument/2006/relationships/hyperlink" Target="http://wikipeba.com/statslab12/player.php?player_id=4443" TargetMode="External"/><Relationship Id="rId280" Type="http://schemas.openxmlformats.org/officeDocument/2006/relationships/hyperlink" Target="http://wikipeba.com/statslab12/team_hist.php?team_id=88&amp;page=year&amp;year=2017" TargetMode="External"/><Relationship Id="rId315" Type="http://schemas.openxmlformats.org/officeDocument/2006/relationships/hyperlink" Target="http://wikipeba.com/statslab12/player.php?player_id=3842" TargetMode="External"/><Relationship Id="rId336" Type="http://schemas.openxmlformats.org/officeDocument/2006/relationships/hyperlink" Target="http://wikipeba.com/statslab12/team_hist.php?team_id=80&amp;page=year&amp;year=2017" TargetMode="External"/><Relationship Id="rId357" Type="http://schemas.openxmlformats.org/officeDocument/2006/relationships/hyperlink" Target="http://wikipeba.com/statslab12/player.php?player_id=10265" TargetMode="External"/><Relationship Id="rId54" Type="http://schemas.openxmlformats.org/officeDocument/2006/relationships/hyperlink" Target="http://wikipeba.com/statslab12/team_hist.php?team_id=79&amp;page=year&amp;year=2017" TargetMode="External"/><Relationship Id="rId75" Type="http://schemas.openxmlformats.org/officeDocument/2006/relationships/hyperlink" Target="http://wikipeba.com/statslab12/player.php?player_id=943" TargetMode="External"/><Relationship Id="rId96" Type="http://schemas.openxmlformats.org/officeDocument/2006/relationships/hyperlink" Target="http://wikipeba.com/statslab12/team_hist.php?team_id=84&amp;page=year&amp;year=2017" TargetMode="External"/><Relationship Id="rId140" Type="http://schemas.openxmlformats.org/officeDocument/2006/relationships/hyperlink" Target="http://wikipeba.com/statslab12/team_hist.php?team_id=81&amp;page=year&amp;year=2017" TargetMode="External"/><Relationship Id="rId161" Type="http://schemas.openxmlformats.org/officeDocument/2006/relationships/hyperlink" Target="http://wikipeba.com/statslab12/player.php?player_id=4917" TargetMode="External"/><Relationship Id="rId182" Type="http://schemas.openxmlformats.org/officeDocument/2006/relationships/hyperlink" Target="http://wikipeba.com/statslab12/team_hist.php?team_id=77&amp;page=year&amp;year=2017" TargetMode="External"/><Relationship Id="rId217" Type="http://schemas.openxmlformats.org/officeDocument/2006/relationships/hyperlink" Target="http://wikipeba.com/statslab12/player.php?player_id=3881" TargetMode="External"/><Relationship Id="rId378" Type="http://schemas.openxmlformats.org/officeDocument/2006/relationships/hyperlink" Target="http://wikipeba.com/statslab12/team_hist.php?team_id=86&amp;page=year&amp;year=2017" TargetMode="External"/><Relationship Id="rId399" Type="http://schemas.openxmlformats.org/officeDocument/2006/relationships/hyperlink" Target="http://wikipeba.com/statslab12/player.php?player_id=4659" TargetMode="External"/><Relationship Id="rId6" Type="http://schemas.openxmlformats.org/officeDocument/2006/relationships/hyperlink" Target="http://wikipeba.com/statslab12/team_hist.php?team_id=81&amp;page=year&amp;year=2017" TargetMode="External"/><Relationship Id="rId238" Type="http://schemas.openxmlformats.org/officeDocument/2006/relationships/hyperlink" Target="http://wikipeba.com/statslab12/team_hist.php?team_id=80&amp;page=year&amp;year=2017" TargetMode="External"/><Relationship Id="rId259" Type="http://schemas.openxmlformats.org/officeDocument/2006/relationships/hyperlink" Target="http://wikipeba.com/statslab12/player.php?player_id=11219" TargetMode="External"/><Relationship Id="rId23" Type="http://schemas.openxmlformats.org/officeDocument/2006/relationships/hyperlink" Target="http://wikipeba.com/statslab12/player.php?player_id=4484" TargetMode="External"/><Relationship Id="rId119" Type="http://schemas.openxmlformats.org/officeDocument/2006/relationships/hyperlink" Target="http://wikipeba.com/statslab12/player.php?player_id=2427" TargetMode="External"/><Relationship Id="rId270" Type="http://schemas.openxmlformats.org/officeDocument/2006/relationships/hyperlink" Target="http://wikipeba.com/statslab12/team_hist.php?team_id=83&amp;page=year&amp;year=2017" TargetMode="External"/><Relationship Id="rId291" Type="http://schemas.openxmlformats.org/officeDocument/2006/relationships/hyperlink" Target="http://wikipeba.com/statslab12/player.php?player_id=3436" TargetMode="External"/><Relationship Id="rId305" Type="http://schemas.openxmlformats.org/officeDocument/2006/relationships/hyperlink" Target="http://wikipeba.com/statslab12/player.php?player_id=543" TargetMode="External"/><Relationship Id="rId326" Type="http://schemas.openxmlformats.org/officeDocument/2006/relationships/hyperlink" Target="http://wikipeba.com/statslab12/team_hist.php?team_id=100&amp;page=year&amp;year=2017" TargetMode="External"/><Relationship Id="rId347" Type="http://schemas.openxmlformats.org/officeDocument/2006/relationships/hyperlink" Target="http://wikipeba.com/statslab12/player.php?player_id=7411" TargetMode="External"/><Relationship Id="rId44" Type="http://schemas.openxmlformats.org/officeDocument/2006/relationships/hyperlink" Target="http://wikipeba.com/statslab12/team_hist.php?team_id=78&amp;page=year&amp;year=2017" TargetMode="External"/><Relationship Id="rId65" Type="http://schemas.openxmlformats.org/officeDocument/2006/relationships/hyperlink" Target="http://wikipeba.com/statslab12/player.php?player_id=3705" TargetMode="External"/><Relationship Id="rId86" Type="http://schemas.openxmlformats.org/officeDocument/2006/relationships/hyperlink" Target="http://wikipeba.com/statslab12/team_hist.php?team_id=98&amp;page=year&amp;year=2017" TargetMode="External"/><Relationship Id="rId130" Type="http://schemas.openxmlformats.org/officeDocument/2006/relationships/hyperlink" Target="http://wikipeba.com/statslab12/team_hist.php?team_id=94&amp;page=year&amp;year=2017" TargetMode="External"/><Relationship Id="rId151" Type="http://schemas.openxmlformats.org/officeDocument/2006/relationships/hyperlink" Target="http://wikipeba.com/statslab12/player.php?player_id=3811" TargetMode="External"/><Relationship Id="rId368" Type="http://schemas.openxmlformats.org/officeDocument/2006/relationships/hyperlink" Target="http://wikipeba.com/statslab12/team_hist.php?team_id=88&amp;page=year&amp;year=2017" TargetMode="External"/><Relationship Id="rId389" Type="http://schemas.openxmlformats.org/officeDocument/2006/relationships/hyperlink" Target="http://wikipeba.com/statslab12/player.php?player_id=7656" TargetMode="External"/><Relationship Id="rId172" Type="http://schemas.openxmlformats.org/officeDocument/2006/relationships/hyperlink" Target="http://wikipeba.com/statslab12/team_hist.php?team_id=81&amp;page=year&amp;year=2017" TargetMode="External"/><Relationship Id="rId193" Type="http://schemas.openxmlformats.org/officeDocument/2006/relationships/hyperlink" Target="http://wikipeba.com/statslab12/player.php?player_id=10267" TargetMode="External"/><Relationship Id="rId207" Type="http://schemas.openxmlformats.org/officeDocument/2006/relationships/hyperlink" Target="http://wikipeba.com/statslab12/player.php?player_id=609" TargetMode="External"/><Relationship Id="rId228" Type="http://schemas.openxmlformats.org/officeDocument/2006/relationships/hyperlink" Target="http://wikipeba.com/statslab12/team_hist.php?team_id=86&amp;page=year&amp;year=2017" TargetMode="External"/><Relationship Id="rId249" Type="http://schemas.openxmlformats.org/officeDocument/2006/relationships/hyperlink" Target="http://wikipeba.com/statslab12/player.php?player_id=10580" TargetMode="External"/><Relationship Id="rId13" Type="http://schemas.openxmlformats.org/officeDocument/2006/relationships/hyperlink" Target="http://wikipeba.com/statslab12/player.php?player_id=9885" TargetMode="External"/><Relationship Id="rId109" Type="http://schemas.openxmlformats.org/officeDocument/2006/relationships/hyperlink" Target="http://wikipeba.com/statslab12/player.php?player_id=3267" TargetMode="External"/><Relationship Id="rId260" Type="http://schemas.openxmlformats.org/officeDocument/2006/relationships/hyperlink" Target="http://wikipeba.com/statslab12/team_hist.php?team_id=90&amp;page=year&amp;year=2017" TargetMode="External"/><Relationship Id="rId281" Type="http://schemas.openxmlformats.org/officeDocument/2006/relationships/hyperlink" Target="http://wikipeba.com/statslab12/player.php?player_id=301" TargetMode="External"/><Relationship Id="rId316" Type="http://schemas.openxmlformats.org/officeDocument/2006/relationships/hyperlink" Target="http://wikipeba.com/statslab12/team_hist.php?team_id=82&amp;page=year&amp;year=2017" TargetMode="External"/><Relationship Id="rId337" Type="http://schemas.openxmlformats.org/officeDocument/2006/relationships/hyperlink" Target="http://wikipeba.com/statslab12/player.php?player_id=3539" TargetMode="External"/><Relationship Id="rId34" Type="http://schemas.openxmlformats.org/officeDocument/2006/relationships/hyperlink" Target="http://wikipeba.com/statslab12/team_hist.php?team_id=99&amp;page=year&amp;year=2017" TargetMode="External"/><Relationship Id="rId55" Type="http://schemas.openxmlformats.org/officeDocument/2006/relationships/hyperlink" Target="http://wikipeba.com/statslab12/player.php?player_id=3465" TargetMode="External"/><Relationship Id="rId76" Type="http://schemas.openxmlformats.org/officeDocument/2006/relationships/hyperlink" Target="http://wikipeba.com/statslab12/team_hist.php?team_id=91&amp;page=year&amp;year=2017" TargetMode="External"/><Relationship Id="rId97" Type="http://schemas.openxmlformats.org/officeDocument/2006/relationships/hyperlink" Target="http://wikipeba.com/statslab12/player.php?player_id=11888" TargetMode="External"/><Relationship Id="rId120" Type="http://schemas.openxmlformats.org/officeDocument/2006/relationships/hyperlink" Target="http://wikipeba.com/statslab12/team_hist.php?team_id=85&amp;page=year&amp;year=2017" TargetMode="External"/><Relationship Id="rId141" Type="http://schemas.openxmlformats.org/officeDocument/2006/relationships/hyperlink" Target="http://wikipeba.com/statslab12/player.php?player_id=3947" TargetMode="External"/><Relationship Id="rId358" Type="http://schemas.openxmlformats.org/officeDocument/2006/relationships/hyperlink" Target="http://wikipeba.com/statslab12/team_hist.php?team_id=90&amp;page=year&amp;year=2017" TargetMode="External"/><Relationship Id="rId379" Type="http://schemas.openxmlformats.org/officeDocument/2006/relationships/hyperlink" Target="http://wikipeba.com/statslab12/player.php?player_id=73" TargetMode="External"/><Relationship Id="rId7" Type="http://schemas.openxmlformats.org/officeDocument/2006/relationships/hyperlink" Target="http://wikipeba.com/statslab12/player.php?player_id=11154" TargetMode="External"/><Relationship Id="rId162" Type="http://schemas.openxmlformats.org/officeDocument/2006/relationships/hyperlink" Target="http://wikipeba.com/statslab12/team_hist.php?team_id=88&amp;page=year&amp;year=2017" TargetMode="External"/><Relationship Id="rId183" Type="http://schemas.openxmlformats.org/officeDocument/2006/relationships/hyperlink" Target="http://wikipeba.com/statslab12/player.php?player_id=9808" TargetMode="External"/><Relationship Id="rId218" Type="http://schemas.openxmlformats.org/officeDocument/2006/relationships/hyperlink" Target="http://wikipeba.com/statslab12/team_hist.php?team_id=79&amp;page=year&amp;year=2017" TargetMode="External"/><Relationship Id="rId239" Type="http://schemas.openxmlformats.org/officeDocument/2006/relationships/hyperlink" Target="http://wikipeba.com/statslab12/player.php?player_id=10856" TargetMode="External"/><Relationship Id="rId390" Type="http://schemas.openxmlformats.org/officeDocument/2006/relationships/hyperlink" Target="http://wikipeba.com/statslab12/team_hist.php?team_id=77&amp;page=year&amp;year=2017" TargetMode="External"/><Relationship Id="rId250" Type="http://schemas.openxmlformats.org/officeDocument/2006/relationships/hyperlink" Target="http://wikipeba.com/statslab12/team_hist.php?team_id=83&amp;page=year&amp;year=2017" TargetMode="External"/><Relationship Id="rId271" Type="http://schemas.openxmlformats.org/officeDocument/2006/relationships/hyperlink" Target="http://wikipeba.com/statslab12/player.php?player_id=2425" TargetMode="External"/><Relationship Id="rId292" Type="http://schemas.openxmlformats.org/officeDocument/2006/relationships/hyperlink" Target="http://wikipeba.com/statslab12/team_hist.php?team_id=79&amp;page=year&amp;year=2017" TargetMode="External"/><Relationship Id="rId306" Type="http://schemas.openxmlformats.org/officeDocument/2006/relationships/hyperlink" Target="http://wikipeba.com/statslab12/team_hist.php?team_id=89&amp;page=year&amp;year=2017" TargetMode="External"/><Relationship Id="rId24" Type="http://schemas.openxmlformats.org/officeDocument/2006/relationships/hyperlink" Target="http://wikipeba.com/statslab12/team_hist.php?team_id=95&amp;page=year&amp;year=2017" TargetMode="External"/><Relationship Id="rId45" Type="http://schemas.openxmlformats.org/officeDocument/2006/relationships/hyperlink" Target="http://wikipeba.com/statslab12/player.php?player_id=4710" TargetMode="External"/><Relationship Id="rId66" Type="http://schemas.openxmlformats.org/officeDocument/2006/relationships/hyperlink" Target="http://wikipeba.com/statslab12/team_hist.php?team_id=96&amp;page=year&amp;year=2017" TargetMode="External"/><Relationship Id="rId87" Type="http://schemas.openxmlformats.org/officeDocument/2006/relationships/hyperlink" Target="http://wikipeba.com/statslab12/player.php?player_id=3959" TargetMode="External"/><Relationship Id="rId110" Type="http://schemas.openxmlformats.org/officeDocument/2006/relationships/hyperlink" Target="http://wikipeba.com/statslab12/team_hist.php?team_id=78&amp;page=year&amp;year=2017" TargetMode="External"/><Relationship Id="rId131" Type="http://schemas.openxmlformats.org/officeDocument/2006/relationships/hyperlink" Target="http://wikipeba.com/statslab12/player.php?player_id=3388" TargetMode="External"/><Relationship Id="rId327" Type="http://schemas.openxmlformats.org/officeDocument/2006/relationships/hyperlink" Target="http://wikipeba.com/statslab12/player.php?player_id=3573" TargetMode="External"/><Relationship Id="rId348" Type="http://schemas.openxmlformats.org/officeDocument/2006/relationships/hyperlink" Target="http://wikipeba.com/statslab12/team_hist.php?team_id=88&amp;page=year&amp;year=2017" TargetMode="External"/><Relationship Id="rId369" Type="http://schemas.openxmlformats.org/officeDocument/2006/relationships/hyperlink" Target="http://wikipeba.com/statslab12/player.php?player_id=3827" TargetMode="External"/><Relationship Id="rId152" Type="http://schemas.openxmlformats.org/officeDocument/2006/relationships/hyperlink" Target="http://wikipeba.com/statslab12/team_hist.php?team_id=85&amp;page=year&amp;year=2017" TargetMode="External"/><Relationship Id="rId173" Type="http://schemas.openxmlformats.org/officeDocument/2006/relationships/hyperlink" Target="http://wikipeba.com/statslab12/player.php?player_id=11048" TargetMode="External"/><Relationship Id="rId194" Type="http://schemas.openxmlformats.org/officeDocument/2006/relationships/hyperlink" Target="http://wikipeba.com/statslab12/team_hist.php?team_id=97&amp;page=year&amp;year=2017" TargetMode="External"/><Relationship Id="rId208" Type="http://schemas.openxmlformats.org/officeDocument/2006/relationships/hyperlink" Target="http://wikipeba.com/statslab12/team_hist.php?team_id=89&amp;page=year&amp;year=2017" TargetMode="External"/><Relationship Id="rId229" Type="http://schemas.openxmlformats.org/officeDocument/2006/relationships/hyperlink" Target="http://wikipeba.com/statslab12/player.php?player_id=1200" TargetMode="External"/><Relationship Id="rId380" Type="http://schemas.openxmlformats.org/officeDocument/2006/relationships/hyperlink" Target="http://wikipeba.com/statslab12/team_hist.php?team_id=77&amp;page=year&amp;year=2017" TargetMode="External"/><Relationship Id="rId240" Type="http://schemas.openxmlformats.org/officeDocument/2006/relationships/hyperlink" Target="http://wikipeba.com/statslab12/team_hist.php?team_id=86&amp;page=year&amp;year=2017" TargetMode="External"/><Relationship Id="rId261" Type="http://schemas.openxmlformats.org/officeDocument/2006/relationships/hyperlink" Target="http://wikipeba.com/statslab12/player.php?player_id=10569" TargetMode="External"/><Relationship Id="rId14" Type="http://schemas.openxmlformats.org/officeDocument/2006/relationships/hyperlink" Target="http://wikipeba.com/statslab12/team_hist.php?team_id=81&amp;page=year&amp;year=2017" TargetMode="External"/><Relationship Id="rId35" Type="http://schemas.openxmlformats.org/officeDocument/2006/relationships/hyperlink" Target="http://wikipeba.com/statslab12/player.php?player_id=8181" TargetMode="External"/><Relationship Id="rId56" Type="http://schemas.openxmlformats.org/officeDocument/2006/relationships/hyperlink" Target="http://wikipeba.com/statslab12/team_hist.php?team_id=95&amp;page=year&amp;year=2017" TargetMode="External"/><Relationship Id="rId77" Type="http://schemas.openxmlformats.org/officeDocument/2006/relationships/hyperlink" Target="http://wikipeba.com/statslab12/player.php?player_id=3546" TargetMode="External"/><Relationship Id="rId100" Type="http://schemas.openxmlformats.org/officeDocument/2006/relationships/hyperlink" Target="http://wikipeba.com/statslab12/team_hist.php?team_id=100&amp;page=year&amp;year=2017" TargetMode="External"/><Relationship Id="rId282" Type="http://schemas.openxmlformats.org/officeDocument/2006/relationships/hyperlink" Target="http://wikipeba.com/statslab12/team_hist.php?team_id=87&amp;page=year&amp;year=2017" TargetMode="External"/><Relationship Id="rId317" Type="http://schemas.openxmlformats.org/officeDocument/2006/relationships/hyperlink" Target="http://wikipeba.com/statslab12/player.php?player_id=10947" TargetMode="External"/><Relationship Id="rId338" Type="http://schemas.openxmlformats.org/officeDocument/2006/relationships/hyperlink" Target="http://wikipeba.com/statslab12/team_hist.php?team_id=86&amp;page=year&amp;year=2017" TargetMode="External"/><Relationship Id="rId359" Type="http://schemas.openxmlformats.org/officeDocument/2006/relationships/hyperlink" Target="http://wikipeba.com/statslab12/player.php?player_id=10472" TargetMode="External"/><Relationship Id="rId8" Type="http://schemas.openxmlformats.org/officeDocument/2006/relationships/hyperlink" Target="http://wikipeba.com/statslab12/team_hist.php?team_id=98&amp;page=year&amp;year=2017" TargetMode="External"/><Relationship Id="rId98" Type="http://schemas.openxmlformats.org/officeDocument/2006/relationships/hyperlink" Target="http://wikipeba.com/statslab12/team_hist.php?team_id=97&amp;page=year&amp;year=2017" TargetMode="External"/><Relationship Id="rId121" Type="http://schemas.openxmlformats.org/officeDocument/2006/relationships/hyperlink" Target="http://wikipeba.com/statslab12/player.php?player_id=11939" TargetMode="External"/><Relationship Id="rId142" Type="http://schemas.openxmlformats.org/officeDocument/2006/relationships/hyperlink" Target="http://wikipeba.com/statslab12/team_hist.php?team_id=94&amp;page=year&amp;year=2017" TargetMode="External"/><Relationship Id="rId163" Type="http://schemas.openxmlformats.org/officeDocument/2006/relationships/hyperlink" Target="http://wikipeba.com/statslab12/player.php?player_id=4968" TargetMode="External"/><Relationship Id="rId184" Type="http://schemas.openxmlformats.org/officeDocument/2006/relationships/hyperlink" Target="http://wikipeba.com/statslab12/team_hist.php?team_id=89&amp;page=year&amp;year=2017" TargetMode="External"/><Relationship Id="rId219" Type="http://schemas.openxmlformats.org/officeDocument/2006/relationships/hyperlink" Target="http://wikipeba.com/statslab12/player.php?player_id=9497" TargetMode="External"/><Relationship Id="rId370" Type="http://schemas.openxmlformats.org/officeDocument/2006/relationships/hyperlink" Target="http://wikipeba.com/statslab12/team_hist.php?team_id=89&amp;page=year&amp;year=2017" TargetMode="External"/><Relationship Id="rId391" Type="http://schemas.openxmlformats.org/officeDocument/2006/relationships/hyperlink" Target="http://wikipeba.com/statslab12/player.php?player_id=4410" TargetMode="External"/><Relationship Id="rId230" Type="http://schemas.openxmlformats.org/officeDocument/2006/relationships/hyperlink" Target="http://wikipeba.com/statslab12/team_hist.php?team_id=86&amp;page=year&amp;year=2017" TargetMode="External"/><Relationship Id="rId251" Type="http://schemas.openxmlformats.org/officeDocument/2006/relationships/hyperlink" Target="http://wikipeba.com/statslab12/player.php?player_id=9672" TargetMode="External"/><Relationship Id="rId25" Type="http://schemas.openxmlformats.org/officeDocument/2006/relationships/hyperlink" Target="http://wikipeba.com/statslab12/player.php?player_id=1549" TargetMode="External"/><Relationship Id="rId46" Type="http://schemas.openxmlformats.org/officeDocument/2006/relationships/hyperlink" Target="http://wikipeba.com/statslab12/team_hist.php?team_id=83&amp;page=year&amp;year=2017" TargetMode="External"/><Relationship Id="rId67" Type="http://schemas.openxmlformats.org/officeDocument/2006/relationships/hyperlink" Target="http://wikipeba.com/statslab12/player.php?player_id=10481" TargetMode="External"/><Relationship Id="rId272" Type="http://schemas.openxmlformats.org/officeDocument/2006/relationships/hyperlink" Target="http://wikipeba.com/statslab12/team_hist.php?team_id=95&amp;page=year&amp;year=2017" TargetMode="External"/><Relationship Id="rId293" Type="http://schemas.openxmlformats.org/officeDocument/2006/relationships/hyperlink" Target="http://wikipeba.com/statslab12/player.php?player_id=4760" TargetMode="External"/><Relationship Id="rId307" Type="http://schemas.openxmlformats.org/officeDocument/2006/relationships/hyperlink" Target="http://wikipeba.com/statslab12/player.php?player_id=4568" TargetMode="External"/><Relationship Id="rId328" Type="http://schemas.openxmlformats.org/officeDocument/2006/relationships/hyperlink" Target="http://wikipeba.com/statslab12/team_hist.php?team_id=100&amp;page=year&amp;year=2017" TargetMode="External"/><Relationship Id="rId349" Type="http://schemas.openxmlformats.org/officeDocument/2006/relationships/hyperlink" Target="http://wikipeba.com/statslab12/player.php?player_id=4682" TargetMode="External"/><Relationship Id="rId88" Type="http://schemas.openxmlformats.org/officeDocument/2006/relationships/hyperlink" Target="http://wikipeba.com/statslab12/team_hist.php?team_id=90&amp;page=year&amp;year=2017" TargetMode="External"/><Relationship Id="rId111" Type="http://schemas.openxmlformats.org/officeDocument/2006/relationships/hyperlink" Target="http://wikipeba.com/statslab12/player.php?player_id=9279" TargetMode="External"/><Relationship Id="rId132" Type="http://schemas.openxmlformats.org/officeDocument/2006/relationships/hyperlink" Target="http://wikipeba.com/statslab12/team_hist.php?team_id=90&amp;page=year&amp;year=2017" TargetMode="External"/><Relationship Id="rId153" Type="http://schemas.openxmlformats.org/officeDocument/2006/relationships/hyperlink" Target="http://wikipeba.com/statslab12/player.php?player_id=4475" TargetMode="External"/><Relationship Id="rId174" Type="http://schemas.openxmlformats.org/officeDocument/2006/relationships/hyperlink" Target="http://wikipeba.com/statslab12/team_hist.php?team_id=88&amp;page=year&amp;year=2017" TargetMode="External"/><Relationship Id="rId195" Type="http://schemas.openxmlformats.org/officeDocument/2006/relationships/hyperlink" Target="http://wikipeba.com/statslab12/player.php?player_id=3411" TargetMode="External"/><Relationship Id="rId209" Type="http://schemas.openxmlformats.org/officeDocument/2006/relationships/hyperlink" Target="http://wikipeba.com/statslab12/player.php?player_id=995" TargetMode="External"/><Relationship Id="rId360" Type="http://schemas.openxmlformats.org/officeDocument/2006/relationships/hyperlink" Target="http://wikipeba.com/statslab12/team_hist.php?team_id=78&amp;page=year&amp;year=2017" TargetMode="External"/><Relationship Id="rId381" Type="http://schemas.openxmlformats.org/officeDocument/2006/relationships/hyperlink" Target="http://wikipeba.com/statslab12/player.php?player_id=10577" TargetMode="External"/><Relationship Id="rId220" Type="http://schemas.openxmlformats.org/officeDocument/2006/relationships/hyperlink" Target="http://wikipeba.com/statslab12/team_hist.php?team_id=88&amp;page=year&amp;year=2017" TargetMode="External"/><Relationship Id="rId241" Type="http://schemas.openxmlformats.org/officeDocument/2006/relationships/hyperlink" Target="http://wikipeba.com/statslab12/player.php?player_id=3952" TargetMode="External"/><Relationship Id="rId15" Type="http://schemas.openxmlformats.org/officeDocument/2006/relationships/hyperlink" Target="http://wikipeba.com/statslab12/player.php?player_id=2317" TargetMode="External"/><Relationship Id="rId36" Type="http://schemas.openxmlformats.org/officeDocument/2006/relationships/hyperlink" Target="http://wikipeba.com/statslab12/team_hist.php?team_id=90&amp;page=year&amp;year=2017" TargetMode="External"/><Relationship Id="rId57" Type="http://schemas.openxmlformats.org/officeDocument/2006/relationships/hyperlink" Target="http://wikipeba.com/statslab12/player.php?player_id=4565" TargetMode="External"/><Relationship Id="rId262" Type="http://schemas.openxmlformats.org/officeDocument/2006/relationships/hyperlink" Target="http://wikipeba.com/statslab12/team_hist.php?team_id=78&amp;page=year&amp;year=2017" TargetMode="External"/><Relationship Id="rId283" Type="http://schemas.openxmlformats.org/officeDocument/2006/relationships/hyperlink" Target="http://wikipeba.com/statslab12/player.php?player_id=19" TargetMode="External"/><Relationship Id="rId318" Type="http://schemas.openxmlformats.org/officeDocument/2006/relationships/hyperlink" Target="http://wikipeba.com/statslab12/team_hist.php?team_id=84&amp;page=year&amp;year=2017" TargetMode="External"/><Relationship Id="rId339" Type="http://schemas.openxmlformats.org/officeDocument/2006/relationships/hyperlink" Target="http://wikipeba.com/statslab12/player.php?player_id=118" TargetMode="External"/><Relationship Id="rId78" Type="http://schemas.openxmlformats.org/officeDocument/2006/relationships/hyperlink" Target="http://wikipeba.com/statslab12/team_hist.php?team_id=99&amp;page=year&amp;year=2017" TargetMode="External"/><Relationship Id="rId99" Type="http://schemas.openxmlformats.org/officeDocument/2006/relationships/hyperlink" Target="http://wikipeba.com/statslab12/player.php?player_id=11870" TargetMode="External"/><Relationship Id="rId101" Type="http://schemas.openxmlformats.org/officeDocument/2006/relationships/hyperlink" Target="http://wikipeba.com/statslab12/player.php?player_id=7837" TargetMode="External"/><Relationship Id="rId122" Type="http://schemas.openxmlformats.org/officeDocument/2006/relationships/hyperlink" Target="http://wikipeba.com/statslab12/team_hist.php?team_id=82&amp;page=year&amp;year=2017" TargetMode="External"/><Relationship Id="rId143" Type="http://schemas.openxmlformats.org/officeDocument/2006/relationships/hyperlink" Target="http://wikipeba.com/statslab12/player.php?player_id=2505" TargetMode="External"/><Relationship Id="rId164" Type="http://schemas.openxmlformats.org/officeDocument/2006/relationships/hyperlink" Target="http://wikipeba.com/statslab12/team_hist.php?team_id=87&amp;page=year&amp;year=2017" TargetMode="External"/><Relationship Id="rId185" Type="http://schemas.openxmlformats.org/officeDocument/2006/relationships/hyperlink" Target="http://wikipeba.com/statslab12/player.php?player_id=3757" TargetMode="External"/><Relationship Id="rId350" Type="http://schemas.openxmlformats.org/officeDocument/2006/relationships/hyperlink" Target="http://wikipeba.com/statslab12/team_hist.php?team_id=77&amp;page=year&amp;year=2017" TargetMode="External"/><Relationship Id="rId371" Type="http://schemas.openxmlformats.org/officeDocument/2006/relationships/hyperlink" Target="http://wikipeba.com/statslab12/player.php?player_id=10558" TargetMode="External"/><Relationship Id="rId9" Type="http://schemas.openxmlformats.org/officeDocument/2006/relationships/hyperlink" Target="http://wikipeba.com/statslab12/player.php?player_id=4948" TargetMode="External"/><Relationship Id="rId210" Type="http://schemas.openxmlformats.org/officeDocument/2006/relationships/hyperlink" Target="http://wikipeba.com/statslab12/team_hist.php?team_id=80&amp;page=year&amp;year=2017" TargetMode="External"/><Relationship Id="rId392" Type="http://schemas.openxmlformats.org/officeDocument/2006/relationships/hyperlink" Target="http://wikipeba.com/statslab12/team_hist.php?team_id=78&amp;page=year&amp;year=2017" TargetMode="External"/><Relationship Id="rId26" Type="http://schemas.openxmlformats.org/officeDocument/2006/relationships/hyperlink" Target="http://wikipeba.com/statslab12/team_hist.php?team_id=98&amp;page=year&amp;year=2017" TargetMode="External"/><Relationship Id="rId231" Type="http://schemas.openxmlformats.org/officeDocument/2006/relationships/hyperlink" Target="http://wikipeba.com/statslab12/player.php?player_id=4476" TargetMode="External"/><Relationship Id="rId252" Type="http://schemas.openxmlformats.org/officeDocument/2006/relationships/hyperlink" Target="http://wikipeba.com/statslab12/team_hist.php?team_id=91&amp;page=year&amp;year=2017" TargetMode="External"/><Relationship Id="rId273" Type="http://schemas.openxmlformats.org/officeDocument/2006/relationships/hyperlink" Target="http://wikipeba.com/statslab12/player.php?player_id=4534" TargetMode="External"/><Relationship Id="rId294" Type="http://schemas.openxmlformats.org/officeDocument/2006/relationships/hyperlink" Target="http://wikipeba.com/statslab12/team_hist.php?team_id=82&amp;page=year&amp;year=2017" TargetMode="External"/><Relationship Id="rId308" Type="http://schemas.openxmlformats.org/officeDocument/2006/relationships/hyperlink" Target="http://wikipeba.com/statslab12/team_hist.php?team_id=92&amp;page=year&amp;year=2017" TargetMode="External"/><Relationship Id="rId329" Type="http://schemas.openxmlformats.org/officeDocument/2006/relationships/hyperlink" Target="http://wikipeba.com/statslab12/player.php?player_id=5775" TargetMode="External"/><Relationship Id="rId47" Type="http://schemas.openxmlformats.org/officeDocument/2006/relationships/hyperlink" Target="http://wikipeba.com/statslab12/player.php?player_id=3113" TargetMode="External"/><Relationship Id="rId68" Type="http://schemas.openxmlformats.org/officeDocument/2006/relationships/hyperlink" Target="http://wikipeba.com/statslab12/team_hist.php?team_id=96&amp;page=year&amp;year=2017" TargetMode="External"/><Relationship Id="rId89" Type="http://schemas.openxmlformats.org/officeDocument/2006/relationships/hyperlink" Target="http://wikipeba.com/statslab12/player.php?player_id=534" TargetMode="External"/><Relationship Id="rId112" Type="http://schemas.openxmlformats.org/officeDocument/2006/relationships/hyperlink" Target="http://wikipeba.com/statslab12/team_hist.php?team_id=85&amp;page=year&amp;year=2017" TargetMode="External"/><Relationship Id="rId133" Type="http://schemas.openxmlformats.org/officeDocument/2006/relationships/hyperlink" Target="http://wikipeba.com/statslab12/player.php?player_id=8056" TargetMode="External"/><Relationship Id="rId154" Type="http://schemas.openxmlformats.org/officeDocument/2006/relationships/hyperlink" Target="http://wikipeba.com/statslab12/team_hist.php?team_id=92&amp;page=year&amp;year=2017" TargetMode="External"/><Relationship Id="rId175" Type="http://schemas.openxmlformats.org/officeDocument/2006/relationships/hyperlink" Target="http://wikipeba.com/statslab12/player.php?player_id=10030" TargetMode="External"/><Relationship Id="rId340" Type="http://schemas.openxmlformats.org/officeDocument/2006/relationships/hyperlink" Target="http://wikipeba.com/statslab12/team_hist.php?team_id=95&amp;page=year&amp;year=2017" TargetMode="External"/><Relationship Id="rId361" Type="http://schemas.openxmlformats.org/officeDocument/2006/relationships/hyperlink" Target="http://wikipeba.com/statslab12/player.php?player_id=9983" TargetMode="External"/><Relationship Id="rId196" Type="http://schemas.openxmlformats.org/officeDocument/2006/relationships/hyperlink" Target="http://wikipeba.com/statslab12/team_hist.php?team_id=96&amp;page=year&amp;year=2017" TargetMode="External"/><Relationship Id="rId200" Type="http://schemas.openxmlformats.org/officeDocument/2006/relationships/hyperlink" Target="http://wikipeba.com/statslab12/team_hist.php?team_id=97&amp;page=year&amp;year=2017" TargetMode="External"/><Relationship Id="rId382" Type="http://schemas.openxmlformats.org/officeDocument/2006/relationships/hyperlink" Target="http://wikipeba.com/statslab12/team_hist.php?team_id=97&amp;page=year&amp;year=2017" TargetMode="External"/><Relationship Id="rId16" Type="http://schemas.openxmlformats.org/officeDocument/2006/relationships/hyperlink" Target="http://wikipeba.com/statslab12/team_hist.php?team_id=77&amp;page=year&amp;year=2017" TargetMode="External"/><Relationship Id="rId221" Type="http://schemas.openxmlformats.org/officeDocument/2006/relationships/hyperlink" Target="http://wikipeba.com/statslab12/player.php?player_id=9348" TargetMode="External"/><Relationship Id="rId242" Type="http://schemas.openxmlformats.org/officeDocument/2006/relationships/hyperlink" Target="http://wikipeba.com/statslab12/team_hist.php?team_id=81&amp;page=year&amp;year=2017" TargetMode="External"/><Relationship Id="rId263" Type="http://schemas.openxmlformats.org/officeDocument/2006/relationships/hyperlink" Target="http://wikipeba.com/statslab12/player.php?player_id=10530" TargetMode="External"/><Relationship Id="rId284" Type="http://schemas.openxmlformats.org/officeDocument/2006/relationships/hyperlink" Target="http://wikipeba.com/statslab12/team_hist.php?team_id=99&amp;page=year&amp;year=2017" TargetMode="External"/><Relationship Id="rId319" Type="http://schemas.openxmlformats.org/officeDocument/2006/relationships/hyperlink" Target="http://wikipeba.com/statslab12/player.php?player_id=3847" TargetMode="External"/><Relationship Id="rId37" Type="http://schemas.openxmlformats.org/officeDocument/2006/relationships/hyperlink" Target="http://wikipeba.com/statslab12/player.php?player_id=3599" TargetMode="External"/><Relationship Id="rId58" Type="http://schemas.openxmlformats.org/officeDocument/2006/relationships/hyperlink" Target="http://wikipeba.com/statslab12/team_hist.php?team_id=81&amp;page=year&amp;year=2017" TargetMode="External"/><Relationship Id="rId79" Type="http://schemas.openxmlformats.org/officeDocument/2006/relationships/hyperlink" Target="http://wikipeba.com/statslab12/player.php?player_id=5420" TargetMode="External"/><Relationship Id="rId102" Type="http://schemas.openxmlformats.org/officeDocument/2006/relationships/hyperlink" Target="http://wikipeba.com/statslab12/team_hist.php?team_id=93&amp;page=year&amp;year=2017" TargetMode="External"/><Relationship Id="rId123" Type="http://schemas.openxmlformats.org/officeDocument/2006/relationships/hyperlink" Target="http://wikipeba.com/statslab12/player.php?player_id=3603" TargetMode="External"/><Relationship Id="rId144" Type="http://schemas.openxmlformats.org/officeDocument/2006/relationships/hyperlink" Target="http://wikipeba.com/statslab12/team_hist.php?team_id=95&amp;page=year&amp;year=2017" TargetMode="External"/><Relationship Id="rId330" Type="http://schemas.openxmlformats.org/officeDocument/2006/relationships/hyperlink" Target="http://wikipeba.com/statslab12/team_hist.php?team_id=98&amp;page=year&amp;year=2017" TargetMode="External"/><Relationship Id="rId90" Type="http://schemas.openxmlformats.org/officeDocument/2006/relationships/hyperlink" Target="http://wikipeba.com/statslab12/team_hist.php?team_id=92&amp;page=year&amp;year=2017" TargetMode="External"/><Relationship Id="rId165" Type="http://schemas.openxmlformats.org/officeDocument/2006/relationships/hyperlink" Target="http://wikipeba.com/statslab12/player.php?player_id=4126" TargetMode="External"/><Relationship Id="rId186" Type="http://schemas.openxmlformats.org/officeDocument/2006/relationships/hyperlink" Target="http://wikipeba.com/statslab12/team_hist.php?team_id=95&amp;page=year&amp;year=2017" TargetMode="External"/><Relationship Id="rId351" Type="http://schemas.openxmlformats.org/officeDocument/2006/relationships/hyperlink" Target="http://wikipeba.com/statslab12/player.php?player_id=9688" TargetMode="External"/><Relationship Id="rId372" Type="http://schemas.openxmlformats.org/officeDocument/2006/relationships/hyperlink" Target="http://wikipeba.com/statslab12/team_hist.php?team_id=100&amp;page=year&amp;year=2017" TargetMode="External"/><Relationship Id="rId393" Type="http://schemas.openxmlformats.org/officeDocument/2006/relationships/hyperlink" Target="http://wikipeba.com/statslab12/player.php?player_id=11265" TargetMode="External"/><Relationship Id="rId211" Type="http://schemas.openxmlformats.org/officeDocument/2006/relationships/hyperlink" Target="http://wikipeba.com/statslab12/player.php?player_id=579" TargetMode="External"/><Relationship Id="rId232" Type="http://schemas.openxmlformats.org/officeDocument/2006/relationships/hyperlink" Target="http://wikipeba.com/statslab12/team_hist.php?team_id=84&amp;page=year&amp;year=2017" TargetMode="External"/><Relationship Id="rId253" Type="http://schemas.openxmlformats.org/officeDocument/2006/relationships/hyperlink" Target="http://wikipeba.com/statslab12/player.php?player_id=8867" TargetMode="External"/><Relationship Id="rId274" Type="http://schemas.openxmlformats.org/officeDocument/2006/relationships/hyperlink" Target="http://wikipeba.com/statslab12/team_hist.php?team_id=80&amp;page=year&amp;year=2017" TargetMode="External"/><Relationship Id="rId295" Type="http://schemas.openxmlformats.org/officeDocument/2006/relationships/hyperlink" Target="http://wikipeba.com/statslab12/player.php?player_id=10724" TargetMode="External"/><Relationship Id="rId309" Type="http://schemas.openxmlformats.org/officeDocument/2006/relationships/hyperlink" Target="http://wikipeba.com/statslab12/player.php?player_id=3505" TargetMode="External"/><Relationship Id="rId27" Type="http://schemas.openxmlformats.org/officeDocument/2006/relationships/hyperlink" Target="http://wikipeba.com/statslab12/player.php?player_id=4180" TargetMode="External"/><Relationship Id="rId48" Type="http://schemas.openxmlformats.org/officeDocument/2006/relationships/hyperlink" Target="http://wikipeba.com/statslab12/team_hist.php?team_id=84&amp;page=year&amp;year=2017" TargetMode="External"/><Relationship Id="rId69" Type="http://schemas.openxmlformats.org/officeDocument/2006/relationships/hyperlink" Target="http://wikipeba.com/statslab12/player.php?player_id=4974" TargetMode="External"/><Relationship Id="rId113" Type="http://schemas.openxmlformats.org/officeDocument/2006/relationships/hyperlink" Target="http://wikipeba.com/statslab12/player.php?player_id=4918" TargetMode="External"/><Relationship Id="rId134" Type="http://schemas.openxmlformats.org/officeDocument/2006/relationships/hyperlink" Target="http://wikipeba.com/statslab12/team_hist.php?team_id=99&amp;page=year&amp;year=2017" TargetMode="External"/><Relationship Id="rId320" Type="http://schemas.openxmlformats.org/officeDocument/2006/relationships/hyperlink" Target="http://wikipeba.com/statslab12/team_hist.php?team_id=92&amp;page=year&amp;year=2017" TargetMode="External"/><Relationship Id="rId80" Type="http://schemas.openxmlformats.org/officeDocument/2006/relationships/hyperlink" Target="http://wikipeba.com/statslab12/team_hist.php?team_id=84&amp;page=year&amp;year=2017" TargetMode="External"/><Relationship Id="rId155" Type="http://schemas.openxmlformats.org/officeDocument/2006/relationships/hyperlink" Target="http://wikipeba.com/statslab12/player.php?player_id=4096" TargetMode="External"/><Relationship Id="rId176" Type="http://schemas.openxmlformats.org/officeDocument/2006/relationships/hyperlink" Target="http://wikipeba.com/statslab12/team_hist.php?team_id=95&amp;page=year&amp;year=2017" TargetMode="External"/><Relationship Id="rId197" Type="http://schemas.openxmlformats.org/officeDocument/2006/relationships/hyperlink" Target="http://wikipeba.com/statslab12/player.php?player_id=387" TargetMode="External"/><Relationship Id="rId341" Type="http://schemas.openxmlformats.org/officeDocument/2006/relationships/hyperlink" Target="http://wikipeba.com/statslab12/player.php?player_id=4826" TargetMode="External"/><Relationship Id="rId362" Type="http://schemas.openxmlformats.org/officeDocument/2006/relationships/hyperlink" Target="http://wikipeba.com/statslab12/team_hist.php?team_id=98&amp;page=year&amp;year=2017" TargetMode="External"/><Relationship Id="rId383" Type="http://schemas.openxmlformats.org/officeDocument/2006/relationships/hyperlink" Target="http://wikipeba.com/statslab12/player.php?player_id=4800" TargetMode="External"/><Relationship Id="rId201" Type="http://schemas.openxmlformats.org/officeDocument/2006/relationships/hyperlink" Target="http://wikipeba.com/statslab12/player.php?player_id=7910" TargetMode="External"/><Relationship Id="rId222" Type="http://schemas.openxmlformats.org/officeDocument/2006/relationships/hyperlink" Target="http://wikipeba.com/statslab12/team_hist.php?team_id=80&amp;page=year&amp;year=2017" TargetMode="External"/><Relationship Id="rId243" Type="http://schemas.openxmlformats.org/officeDocument/2006/relationships/hyperlink" Target="http://wikipeba.com/statslab12/player.php?player_id=4925" TargetMode="External"/><Relationship Id="rId264" Type="http://schemas.openxmlformats.org/officeDocument/2006/relationships/hyperlink" Target="http://wikipeba.com/statslab12/team_hist.php?team_id=87&amp;page=year&amp;year=2017" TargetMode="External"/><Relationship Id="rId285" Type="http://schemas.openxmlformats.org/officeDocument/2006/relationships/hyperlink" Target="http://wikipeba.com/statslab12/player.php?player_id=9507" TargetMode="External"/><Relationship Id="rId17" Type="http://schemas.openxmlformats.org/officeDocument/2006/relationships/hyperlink" Target="http://wikipeba.com/statslab12/player.php?player_id=10537" TargetMode="External"/><Relationship Id="rId38" Type="http://schemas.openxmlformats.org/officeDocument/2006/relationships/hyperlink" Target="http://wikipeba.com/statslab12/team_hist.php?team_id=96&amp;page=year&amp;year=2017" TargetMode="External"/><Relationship Id="rId59" Type="http://schemas.openxmlformats.org/officeDocument/2006/relationships/hyperlink" Target="http://wikipeba.com/statslab12/player.php?player_id=7566" TargetMode="External"/><Relationship Id="rId103" Type="http://schemas.openxmlformats.org/officeDocument/2006/relationships/hyperlink" Target="http://wikipeba.com/statslab12/player.php?player_id=9946" TargetMode="External"/><Relationship Id="rId124" Type="http://schemas.openxmlformats.org/officeDocument/2006/relationships/hyperlink" Target="http://wikipeba.com/statslab12/team_hist.php?team_id=86&amp;page=year&amp;year=2017" TargetMode="External"/><Relationship Id="rId310" Type="http://schemas.openxmlformats.org/officeDocument/2006/relationships/hyperlink" Target="http://wikipeba.com/statslab12/team_hist.php?team_id=82&amp;page=year&amp;year=2017" TargetMode="External"/><Relationship Id="rId70" Type="http://schemas.openxmlformats.org/officeDocument/2006/relationships/hyperlink" Target="http://wikipeba.com/statslab12/team_hist.php?team_id=85&amp;page=year&amp;year=2017" TargetMode="External"/><Relationship Id="rId91" Type="http://schemas.openxmlformats.org/officeDocument/2006/relationships/hyperlink" Target="http://wikipeba.com/statslab12/player.php?player_id=10038" TargetMode="External"/><Relationship Id="rId145" Type="http://schemas.openxmlformats.org/officeDocument/2006/relationships/hyperlink" Target="http://wikipeba.com/statslab12/player.php?player_id=3150" TargetMode="External"/><Relationship Id="rId166" Type="http://schemas.openxmlformats.org/officeDocument/2006/relationships/hyperlink" Target="http://wikipeba.com/statslab12/team_hist.php?team_id=81&amp;page=year&amp;year=2017" TargetMode="External"/><Relationship Id="rId187" Type="http://schemas.openxmlformats.org/officeDocument/2006/relationships/hyperlink" Target="http://wikipeba.com/statslab12/player.php?player_id=4490" TargetMode="External"/><Relationship Id="rId331" Type="http://schemas.openxmlformats.org/officeDocument/2006/relationships/hyperlink" Target="http://wikipeba.com/statslab12/player.php?player_id=7791" TargetMode="External"/><Relationship Id="rId352" Type="http://schemas.openxmlformats.org/officeDocument/2006/relationships/hyperlink" Target="http://wikipeba.com/statslab12/team_hist.php?team_id=82&amp;page=year&amp;year=2017" TargetMode="External"/><Relationship Id="rId373" Type="http://schemas.openxmlformats.org/officeDocument/2006/relationships/hyperlink" Target="http://wikipeba.com/statslab12/player.php?player_id=11223" TargetMode="External"/><Relationship Id="rId394" Type="http://schemas.openxmlformats.org/officeDocument/2006/relationships/hyperlink" Target="http://wikipeba.com/statslab12/team_hist.php?team_id=90&amp;page=year&amp;year=2017" TargetMode="External"/><Relationship Id="rId1" Type="http://schemas.openxmlformats.org/officeDocument/2006/relationships/hyperlink" Target="http://wikipeba.com/statslab12/player.php?player_id=4264" TargetMode="External"/><Relationship Id="rId212" Type="http://schemas.openxmlformats.org/officeDocument/2006/relationships/hyperlink" Target="http://wikipeba.com/statslab12/team_hist.php?team_id=85&amp;page=year&amp;year=2017" TargetMode="External"/><Relationship Id="rId233" Type="http://schemas.openxmlformats.org/officeDocument/2006/relationships/hyperlink" Target="http://wikipeba.com/statslab12/player.php?player_id=445" TargetMode="External"/><Relationship Id="rId254" Type="http://schemas.openxmlformats.org/officeDocument/2006/relationships/hyperlink" Target="http://wikipeba.com/statslab12/team_hist.php?team_id=79&amp;page=year&amp;year=2017" TargetMode="External"/><Relationship Id="rId28" Type="http://schemas.openxmlformats.org/officeDocument/2006/relationships/hyperlink" Target="http://wikipeba.com/statslab12/team_hist.php?team_id=78&amp;page=year&amp;year=2017" TargetMode="External"/><Relationship Id="rId49" Type="http://schemas.openxmlformats.org/officeDocument/2006/relationships/hyperlink" Target="http://wikipeba.com/statslab12/player.php?player_id=4893" TargetMode="External"/><Relationship Id="rId114" Type="http://schemas.openxmlformats.org/officeDocument/2006/relationships/hyperlink" Target="http://wikipeba.com/statslab12/team_hist.php?team_id=93&amp;page=year&amp;year=2017" TargetMode="External"/><Relationship Id="rId275" Type="http://schemas.openxmlformats.org/officeDocument/2006/relationships/hyperlink" Target="http://wikipeba.com/statslab12/player.php?player_id=7906" TargetMode="External"/><Relationship Id="rId296" Type="http://schemas.openxmlformats.org/officeDocument/2006/relationships/hyperlink" Target="http://wikipeba.com/statslab12/team_hist.php?team_id=83&amp;page=year&amp;year=2017" TargetMode="External"/><Relationship Id="rId300" Type="http://schemas.openxmlformats.org/officeDocument/2006/relationships/hyperlink" Target="http://wikipeba.com/statslab12/team_hist.php?team_id=83&amp;page=year&amp;year=2017" TargetMode="External"/><Relationship Id="rId60" Type="http://schemas.openxmlformats.org/officeDocument/2006/relationships/hyperlink" Target="http://wikipeba.com/statslab12/team_hist.php?team_id=86&amp;page=year&amp;year=2017" TargetMode="External"/><Relationship Id="rId81" Type="http://schemas.openxmlformats.org/officeDocument/2006/relationships/hyperlink" Target="http://wikipeba.com/statslab12/player.php?player_id=3542" TargetMode="External"/><Relationship Id="rId135" Type="http://schemas.openxmlformats.org/officeDocument/2006/relationships/hyperlink" Target="http://wikipeba.com/statslab12/player.php?player_id=3930" TargetMode="External"/><Relationship Id="rId156" Type="http://schemas.openxmlformats.org/officeDocument/2006/relationships/hyperlink" Target="http://wikipeba.com/statslab12/team_hist.php?team_id=83&amp;page=year&amp;year=2017" TargetMode="External"/><Relationship Id="rId177" Type="http://schemas.openxmlformats.org/officeDocument/2006/relationships/hyperlink" Target="http://wikipeba.com/statslab12/player.php?player_id=9883" TargetMode="External"/><Relationship Id="rId198" Type="http://schemas.openxmlformats.org/officeDocument/2006/relationships/hyperlink" Target="http://wikipeba.com/statslab12/team_hist.php?team_id=96&amp;page=year&amp;year=2017" TargetMode="External"/><Relationship Id="rId321" Type="http://schemas.openxmlformats.org/officeDocument/2006/relationships/hyperlink" Target="http://wikipeba.com/statslab12/player.php?player_id=10508" TargetMode="External"/><Relationship Id="rId342" Type="http://schemas.openxmlformats.org/officeDocument/2006/relationships/hyperlink" Target="http://wikipeba.com/statslab12/team_hist.php?team_id=80&amp;page=year&amp;year=2017" TargetMode="External"/><Relationship Id="rId363" Type="http://schemas.openxmlformats.org/officeDocument/2006/relationships/hyperlink" Target="http://wikipeba.com/statslab12/player.php?player_id=9884" TargetMode="External"/><Relationship Id="rId384" Type="http://schemas.openxmlformats.org/officeDocument/2006/relationships/hyperlink" Target="http://wikipeba.com/statslab12/team_hist.php?team_id=83&amp;page=year&amp;year=2017" TargetMode="External"/><Relationship Id="rId202" Type="http://schemas.openxmlformats.org/officeDocument/2006/relationships/hyperlink" Target="http://wikipeba.com/statslab12/team_hist.php?team_id=88&amp;page=year&amp;year=2017" TargetMode="External"/><Relationship Id="rId223" Type="http://schemas.openxmlformats.org/officeDocument/2006/relationships/hyperlink" Target="http://wikipeba.com/statslab12/player.php?player_id=3608" TargetMode="External"/><Relationship Id="rId244" Type="http://schemas.openxmlformats.org/officeDocument/2006/relationships/hyperlink" Target="http://wikipeba.com/statslab12/team_hist.php?team_id=98&amp;page=year&amp;year=2017" TargetMode="External"/><Relationship Id="rId18" Type="http://schemas.openxmlformats.org/officeDocument/2006/relationships/hyperlink" Target="http://wikipeba.com/statslab12/team_hist.php?team_id=79&amp;page=year&amp;year=2017" TargetMode="External"/><Relationship Id="rId39" Type="http://schemas.openxmlformats.org/officeDocument/2006/relationships/hyperlink" Target="http://wikipeba.com/statslab12/player.php?player_id=7103" TargetMode="External"/><Relationship Id="rId265" Type="http://schemas.openxmlformats.org/officeDocument/2006/relationships/hyperlink" Target="http://wikipeba.com/statslab12/player.php?player_id=11825" TargetMode="External"/><Relationship Id="rId286" Type="http://schemas.openxmlformats.org/officeDocument/2006/relationships/hyperlink" Target="http://wikipeba.com/statslab12/team_hist.php?team_id=79&amp;page=year&amp;year=2017" TargetMode="External"/><Relationship Id="rId50" Type="http://schemas.openxmlformats.org/officeDocument/2006/relationships/hyperlink" Target="http://wikipeba.com/statslab12/team_hist.php?team_id=81&amp;page=year&amp;year=2017" TargetMode="External"/><Relationship Id="rId104" Type="http://schemas.openxmlformats.org/officeDocument/2006/relationships/hyperlink" Target="http://wikipeba.com/statslab12/team_hist.php?team_id=94&amp;page=year&amp;year=2017" TargetMode="External"/><Relationship Id="rId125" Type="http://schemas.openxmlformats.org/officeDocument/2006/relationships/hyperlink" Target="http://wikipeba.com/statslab12/player.php?player_id=4018" TargetMode="External"/><Relationship Id="rId146" Type="http://schemas.openxmlformats.org/officeDocument/2006/relationships/hyperlink" Target="http://wikipeba.com/statslab12/team_hist.php?team_id=90&amp;page=year&amp;year=2017" TargetMode="External"/><Relationship Id="rId167" Type="http://schemas.openxmlformats.org/officeDocument/2006/relationships/hyperlink" Target="http://wikipeba.com/statslab12/player.php?player_id=5521" TargetMode="External"/><Relationship Id="rId188" Type="http://schemas.openxmlformats.org/officeDocument/2006/relationships/hyperlink" Target="http://wikipeba.com/statslab12/team_hist.php?team_id=84&amp;page=year&amp;year=2017" TargetMode="External"/><Relationship Id="rId311" Type="http://schemas.openxmlformats.org/officeDocument/2006/relationships/hyperlink" Target="http://wikipeba.com/statslab12/player.php?player_id=4749" TargetMode="External"/><Relationship Id="rId332" Type="http://schemas.openxmlformats.org/officeDocument/2006/relationships/hyperlink" Target="http://wikipeba.com/statslab12/team_hist.php?team_id=92&amp;page=year&amp;year=2017" TargetMode="External"/><Relationship Id="rId353" Type="http://schemas.openxmlformats.org/officeDocument/2006/relationships/hyperlink" Target="http://wikipeba.com/statslab12/player.php?player_id=3354" TargetMode="External"/><Relationship Id="rId374" Type="http://schemas.openxmlformats.org/officeDocument/2006/relationships/hyperlink" Target="http://wikipeba.com/statslab12/team_hist.php?team_id=93&amp;page=year&amp;year=2017" TargetMode="External"/><Relationship Id="rId395" Type="http://schemas.openxmlformats.org/officeDocument/2006/relationships/hyperlink" Target="http://wikipeba.com/statslab12/player.php?player_id=9821" TargetMode="External"/><Relationship Id="rId71" Type="http://schemas.openxmlformats.org/officeDocument/2006/relationships/hyperlink" Target="http://wikipeba.com/statslab12/player.php?player_id=10470" TargetMode="External"/><Relationship Id="rId92" Type="http://schemas.openxmlformats.org/officeDocument/2006/relationships/hyperlink" Target="http://wikipeba.com/statslab12/team_hist.php?team_id=79&amp;page=year&amp;year=2017" TargetMode="External"/><Relationship Id="rId213" Type="http://schemas.openxmlformats.org/officeDocument/2006/relationships/hyperlink" Target="http://wikipeba.com/statslab12/player.php?player_id=7365" TargetMode="External"/><Relationship Id="rId234" Type="http://schemas.openxmlformats.org/officeDocument/2006/relationships/hyperlink" Target="http://wikipeba.com/statslab12/team_hist.php?team_id=94&amp;page=year&amp;year=2017" TargetMode="External"/><Relationship Id="rId2" Type="http://schemas.openxmlformats.org/officeDocument/2006/relationships/hyperlink" Target="http://wikipeba.com/statslab12/team_hist.php?team_id=87&amp;page=year&amp;year=2017" TargetMode="External"/><Relationship Id="rId29" Type="http://schemas.openxmlformats.org/officeDocument/2006/relationships/hyperlink" Target="http://wikipeba.com/statslab12/player.php?player_id=4299" TargetMode="External"/><Relationship Id="rId255" Type="http://schemas.openxmlformats.org/officeDocument/2006/relationships/hyperlink" Target="http://wikipeba.com/statslab12/player.php?player_id=10559" TargetMode="External"/><Relationship Id="rId276" Type="http://schemas.openxmlformats.org/officeDocument/2006/relationships/hyperlink" Target="http://wikipeba.com/statslab12/team_hist.php?team_id=79&amp;page=year&amp;year=2017" TargetMode="External"/><Relationship Id="rId297" Type="http://schemas.openxmlformats.org/officeDocument/2006/relationships/hyperlink" Target="http://wikipeba.com/statslab12/player.php?player_id=11913" TargetMode="External"/><Relationship Id="rId40" Type="http://schemas.openxmlformats.org/officeDocument/2006/relationships/hyperlink" Target="http://wikipeba.com/statslab12/team_hist.php?team_id=98&amp;page=year&amp;year=2017" TargetMode="External"/><Relationship Id="rId115" Type="http://schemas.openxmlformats.org/officeDocument/2006/relationships/hyperlink" Target="http://wikipeba.com/statslab12/player.php?player_id=4797" TargetMode="External"/><Relationship Id="rId136" Type="http://schemas.openxmlformats.org/officeDocument/2006/relationships/hyperlink" Target="http://wikipeba.com/statslab12/team_hist.php?team_id=88&amp;page=year&amp;year=2017" TargetMode="External"/><Relationship Id="rId157" Type="http://schemas.openxmlformats.org/officeDocument/2006/relationships/hyperlink" Target="http://wikipeba.com/statslab12/player.php?player_id=4964" TargetMode="External"/><Relationship Id="rId178" Type="http://schemas.openxmlformats.org/officeDocument/2006/relationships/hyperlink" Target="http://wikipeba.com/statslab12/team_hist.php?team_id=89&amp;page=year&amp;year=2017" TargetMode="External"/><Relationship Id="rId301" Type="http://schemas.openxmlformats.org/officeDocument/2006/relationships/hyperlink" Target="http://wikipeba.com/statslab12/player.php?player_id=168" TargetMode="External"/><Relationship Id="rId322" Type="http://schemas.openxmlformats.org/officeDocument/2006/relationships/hyperlink" Target="http://wikipeba.com/statslab12/team_hist.php?team_id=100&amp;page=year&amp;year=2017" TargetMode="External"/><Relationship Id="rId343" Type="http://schemas.openxmlformats.org/officeDocument/2006/relationships/hyperlink" Target="http://wikipeba.com/statslab12/player.php?player_id=10978" TargetMode="External"/><Relationship Id="rId364" Type="http://schemas.openxmlformats.org/officeDocument/2006/relationships/hyperlink" Target="http://wikipeba.com/statslab12/team_hist.php?team_id=98&amp;page=year&amp;year=2017" TargetMode="External"/><Relationship Id="rId61" Type="http://schemas.openxmlformats.org/officeDocument/2006/relationships/hyperlink" Target="http://wikipeba.com/statslab12/player.php?player_id=3579" TargetMode="External"/><Relationship Id="rId82" Type="http://schemas.openxmlformats.org/officeDocument/2006/relationships/hyperlink" Target="http://wikipeba.com/statslab12/team_hist.php?team_id=81&amp;page=year&amp;year=2017" TargetMode="External"/><Relationship Id="rId199" Type="http://schemas.openxmlformats.org/officeDocument/2006/relationships/hyperlink" Target="http://wikipeba.com/statslab12/player.php?player_id=4354" TargetMode="External"/><Relationship Id="rId203" Type="http://schemas.openxmlformats.org/officeDocument/2006/relationships/hyperlink" Target="http://wikipeba.com/statslab12/player.php?player_id=3214" TargetMode="External"/><Relationship Id="rId385" Type="http://schemas.openxmlformats.org/officeDocument/2006/relationships/hyperlink" Target="http://wikipeba.com/statslab12/player.php?player_id=10372" TargetMode="External"/><Relationship Id="rId19" Type="http://schemas.openxmlformats.org/officeDocument/2006/relationships/hyperlink" Target="http://wikipeba.com/statslab12/player.php?player_id=4850" TargetMode="External"/><Relationship Id="rId224" Type="http://schemas.openxmlformats.org/officeDocument/2006/relationships/hyperlink" Target="http://wikipeba.com/statslab12/team_hist.php?team_id=87&amp;page=year&amp;year=2017" TargetMode="External"/><Relationship Id="rId245" Type="http://schemas.openxmlformats.org/officeDocument/2006/relationships/hyperlink" Target="http://wikipeba.com/statslab12/player.php?player_id=3184" TargetMode="External"/><Relationship Id="rId266" Type="http://schemas.openxmlformats.org/officeDocument/2006/relationships/hyperlink" Target="http://wikipeba.com/statslab12/team_hist.php?team_id=99&amp;page=year&amp;year=2017" TargetMode="External"/><Relationship Id="rId287" Type="http://schemas.openxmlformats.org/officeDocument/2006/relationships/hyperlink" Target="http://wikipeba.com/statslab12/player.php?player_id=3323" TargetMode="External"/><Relationship Id="rId30" Type="http://schemas.openxmlformats.org/officeDocument/2006/relationships/hyperlink" Target="http://wikipeba.com/statslab12/team_hist.php?team_id=92&amp;page=year&amp;year=2017" TargetMode="External"/><Relationship Id="rId105" Type="http://schemas.openxmlformats.org/officeDocument/2006/relationships/hyperlink" Target="http://wikipeba.com/statslab12/player.php?player_id=3933" TargetMode="External"/><Relationship Id="rId126" Type="http://schemas.openxmlformats.org/officeDocument/2006/relationships/hyperlink" Target="http://wikipeba.com/statslab12/team_hist.php?team_id=95&amp;page=year&amp;year=2017" TargetMode="External"/><Relationship Id="rId147" Type="http://schemas.openxmlformats.org/officeDocument/2006/relationships/hyperlink" Target="http://wikipeba.com/statslab12/player.php?player_id=4390" TargetMode="External"/><Relationship Id="rId168" Type="http://schemas.openxmlformats.org/officeDocument/2006/relationships/hyperlink" Target="http://wikipeba.com/statslab12/team_hist.php?team_id=92&amp;page=year&amp;year=2017" TargetMode="External"/><Relationship Id="rId312" Type="http://schemas.openxmlformats.org/officeDocument/2006/relationships/hyperlink" Target="http://wikipeba.com/statslab12/team_hist.php?team_id=77&amp;page=year&amp;year=2017" TargetMode="External"/><Relationship Id="rId333" Type="http://schemas.openxmlformats.org/officeDocument/2006/relationships/hyperlink" Target="http://wikipeba.com/statslab12/player.php?player_id=10315" TargetMode="External"/><Relationship Id="rId354" Type="http://schemas.openxmlformats.org/officeDocument/2006/relationships/hyperlink" Target="http://wikipeba.com/statslab12/team_hist.php?team_id=93&amp;page=year&amp;year=2017" TargetMode="External"/><Relationship Id="rId51" Type="http://schemas.openxmlformats.org/officeDocument/2006/relationships/hyperlink" Target="http://wikipeba.com/statslab12/player.php?player_id=9895" TargetMode="External"/><Relationship Id="rId72" Type="http://schemas.openxmlformats.org/officeDocument/2006/relationships/hyperlink" Target="http://wikipeba.com/statslab12/team_hist.php?team_id=95&amp;page=year&amp;year=2017" TargetMode="External"/><Relationship Id="rId93" Type="http://schemas.openxmlformats.org/officeDocument/2006/relationships/hyperlink" Target="http://wikipeba.com/statslab12/player.php?player_id=4539" TargetMode="External"/><Relationship Id="rId189" Type="http://schemas.openxmlformats.org/officeDocument/2006/relationships/hyperlink" Target="http://wikipeba.com/statslab12/player.php?player_id=4003" TargetMode="External"/><Relationship Id="rId375" Type="http://schemas.openxmlformats.org/officeDocument/2006/relationships/hyperlink" Target="http://wikipeba.com/statslab12/player.php?player_id=2597" TargetMode="External"/><Relationship Id="rId396" Type="http://schemas.openxmlformats.org/officeDocument/2006/relationships/hyperlink" Target="http://wikipeba.com/statslab12/team_hist.php?team_id=93&amp;page=year&amp;year=2017" TargetMode="External"/><Relationship Id="rId3" Type="http://schemas.openxmlformats.org/officeDocument/2006/relationships/hyperlink" Target="http://wikipeba.com/statslab12/player.php?player_id=10425" TargetMode="External"/><Relationship Id="rId214" Type="http://schemas.openxmlformats.org/officeDocument/2006/relationships/hyperlink" Target="http://wikipeba.com/statslab12/team_hist.php?team_id=99&amp;page=year&amp;year=2017" TargetMode="External"/><Relationship Id="rId235" Type="http://schemas.openxmlformats.org/officeDocument/2006/relationships/hyperlink" Target="http://wikipeba.com/statslab12/player.php?player_id=11862" TargetMode="External"/><Relationship Id="rId256" Type="http://schemas.openxmlformats.org/officeDocument/2006/relationships/hyperlink" Target="http://wikipeba.com/statslab12/team_hist.php?team_id=99&amp;page=year&amp;year=2017" TargetMode="External"/><Relationship Id="rId277" Type="http://schemas.openxmlformats.org/officeDocument/2006/relationships/hyperlink" Target="http://wikipeba.com/statslab12/player.php?player_id=4754" TargetMode="External"/><Relationship Id="rId298" Type="http://schemas.openxmlformats.org/officeDocument/2006/relationships/hyperlink" Target="http://wikipeba.com/statslab12/team_hist.php?team_id=88&amp;page=year&amp;year=2017" TargetMode="External"/><Relationship Id="rId400" Type="http://schemas.openxmlformats.org/officeDocument/2006/relationships/hyperlink" Target="http://wikipeba.com/statslab12/team_hist.php?team_id=82&amp;page=year&amp;year=2017" TargetMode="External"/><Relationship Id="rId116" Type="http://schemas.openxmlformats.org/officeDocument/2006/relationships/hyperlink" Target="http://wikipeba.com/statslab12/team_hist.php?team_id=77&amp;page=year&amp;year=2017" TargetMode="External"/><Relationship Id="rId137" Type="http://schemas.openxmlformats.org/officeDocument/2006/relationships/hyperlink" Target="http://wikipeba.com/statslab12/player.php?player_id=4262" TargetMode="External"/><Relationship Id="rId158" Type="http://schemas.openxmlformats.org/officeDocument/2006/relationships/hyperlink" Target="http://wikipeba.com/statslab12/team_hist.php?team_id=96&amp;page=year&amp;year=2017" TargetMode="External"/><Relationship Id="rId302" Type="http://schemas.openxmlformats.org/officeDocument/2006/relationships/hyperlink" Target="http://wikipeba.com/statslab12/team_hist.php?team_id=91&amp;page=year&amp;year=2017" TargetMode="External"/><Relationship Id="rId323" Type="http://schemas.openxmlformats.org/officeDocument/2006/relationships/hyperlink" Target="http://wikipeba.com/statslab12/player.php?player_id=2535" TargetMode="External"/><Relationship Id="rId344" Type="http://schemas.openxmlformats.org/officeDocument/2006/relationships/hyperlink" Target="http://wikipeba.com/statslab12/team_hist.php?team_id=100&amp;page=year&amp;year=2017" TargetMode="External"/><Relationship Id="rId20" Type="http://schemas.openxmlformats.org/officeDocument/2006/relationships/hyperlink" Target="http://wikipeba.com/statslab12/team_hist.php?team_id=79&amp;page=year&amp;year=2017" TargetMode="External"/><Relationship Id="rId41" Type="http://schemas.openxmlformats.org/officeDocument/2006/relationships/hyperlink" Target="http://wikipeba.com/statslab12/player.php?player_id=3111" TargetMode="External"/><Relationship Id="rId62" Type="http://schemas.openxmlformats.org/officeDocument/2006/relationships/hyperlink" Target="http://wikipeba.com/statslab12/team_hist.php?team_id=96&amp;page=year&amp;year=2017" TargetMode="External"/><Relationship Id="rId83" Type="http://schemas.openxmlformats.org/officeDocument/2006/relationships/hyperlink" Target="http://wikipeba.com/statslab12/player.php?player_id=9737" TargetMode="External"/><Relationship Id="rId179" Type="http://schemas.openxmlformats.org/officeDocument/2006/relationships/hyperlink" Target="http://wikipeba.com/statslab12/player.php?player_id=3403" TargetMode="External"/><Relationship Id="rId365" Type="http://schemas.openxmlformats.org/officeDocument/2006/relationships/hyperlink" Target="http://wikipeba.com/statslab12/player.php?player_id=10042" TargetMode="External"/><Relationship Id="rId386" Type="http://schemas.openxmlformats.org/officeDocument/2006/relationships/hyperlink" Target="http://wikipeba.com/statslab12/team_hist.php?team_id=88&amp;page=year&amp;year=2017" TargetMode="External"/><Relationship Id="rId190" Type="http://schemas.openxmlformats.org/officeDocument/2006/relationships/hyperlink" Target="http://wikipeba.com/statslab12/team_hist.php?team_id=82&amp;page=year&amp;year=2017" TargetMode="External"/><Relationship Id="rId204" Type="http://schemas.openxmlformats.org/officeDocument/2006/relationships/hyperlink" Target="http://wikipeba.com/statslab12/team_hist.php?team_id=89&amp;page=year&amp;year=2017" TargetMode="External"/><Relationship Id="rId225" Type="http://schemas.openxmlformats.org/officeDocument/2006/relationships/hyperlink" Target="http://wikipeba.com/statslab12/player.php?player_id=10451" TargetMode="External"/><Relationship Id="rId246" Type="http://schemas.openxmlformats.org/officeDocument/2006/relationships/hyperlink" Target="http://wikipeba.com/statslab12/team_hist.php?team_id=90&amp;page=year&amp;year=2017" TargetMode="External"/><Relationship Id="rId267" Type="http://schemas.openxmlformats.org/officeDocument/2006/relationships/hyperlink" Target="http://wikipeba.com/statslab12/player.php?player_id=490" TargetMode="External"/><Relationship Id="rId288" Type="http://schemas.openxmlformats.org/officeDocument/2006/relationships/hyperlink" Target="http://wikipeba.com/statslab12/team_hist.php?team_id=77&amp;page=year&amp;year=2017" TargetMode="External"/><Relationship Id="rId106" Type="http://schemas.openxmlformats.org/officeDocument/2006/relationships/hyperlink" Target="http://wikipeba.com/statslab12/team_hist.php?team_id=93&amp;page=year&amp;year=2017" TargetMode="External"/><Relationship Id="rId127" Type="http://schemas.openxmlformats.org/officeDocument/2006/relationships/hyperlink" Target="http://wikipeba.com/statslab12/player.php?player_id=5186" TargetMode="External"/><Relationship Id="rId313" Type="http://schemas.openxmlformats.org/officeDocument/2006/relationships/hyperlink" Target="http://wikipeba.com/statslab12/player.php?player_id=4127" TargetMode="External"/><Relationship Id="rId10" Type="http://schemas.openxmlformats.org/officeDocument/2006/relationships/hyperlink" Target="http://wikipeba.com/statslab12/team_hist.php?team_id=85&amp;page=year&amp;year=2017" TargetMode="External"/><Relationship Id="rId31" Type="http://schemas.openxmlformats.org/officeDocument/2006/relationships/hyperlink" Target="http://wikipeba.com/statslab12/player.php?player_id=8055" TargetMode="External"/><Relationship Id="rId52" Type="http://schemas.openxmlformats.org/officeDocument/2006/relationships/hyperlink" Target="http://wikipeba.com/statslab12/team_hist.php?team_id=89&amp;page=year&amp;year=2017" TargetMode="External"/><Relationship Id="rId73" Type="http://schemas.openxmlformats.org/officeDocument/2006/relationships/hyperlink" Target="http://wikipeba.com/statslab12/player.php?player_id=4952" TargetMode="External"/><Relationship Id="rId94" Type="http://schemas.openxmlformats.org/officeDocument/2006/relationships/hyperlink" Target="http://wikipeba.com/statslab12/team_hist.php?team_id=91&amp;page=year&amp;year=2017" TargetMode="External"/><Relationship Id="rId148" Type="http://schemas.openxmlformats.org/officeDocument/2006/relationships/hyperlink" Target="http://wikipeba.com/statslab12/team_hist.php?team_id=98&amp;page=year&amp;year=2017" TargetMode="External"/><Relationship Id="rId169" Type="http://schemas.openxmlformats.org/officeDocument/2006/relationships/hyperlink" Target="http://wikipeba.com/statslab12/player.php?player_id=11105" TargetMode="External"/><Relationship Id="rId334" Type="http://schemas.openxmlformats.org/officeDocument/2006/relationships/hyperlink" Target="http://wikipeba.com/statslab12/team_hist.php?team_id=100&amp;page=year&amp;year=2017" TargetMode="External"/><Relationship Id="rId355" Type="http://schemas.openxmlformats.org/officeDocument/2006/relationships/hyperlink" Target="http://wikipeba.com/statslab12/player.php?player_id=4629" TargetMode="External"/><Relationship Id="rId376" Type="http://schemas.openxmlformats.org/officeDocument/2006/relationships/hyperlink" Target="http://wikipeba.com/statslab12/team_hist.php?team_id=92&amp;page=year&amp;year=2017" TargetMode="External"/><Relationship Id="rId397" Type="http://schemas.openxmlformats.org/officeDocument/2006/relationships/hyperlink" Target="http://wikipeba.com/statslab12/player.php?player_id=3108" TargetMode="External"/><Relationship Id="rId4" Type="http://schemas.openxmlformats.org/officeDocument/2006/relationships/hyperlink" Target="http://wikipeba.com/statslab12/team_hist.php?team_id=87&amp;page=year&amp;year=2017" TargetMode="External"/><Relationship Id="rId180" Type="http://schemas.openxmlformats.org/officeDocument/2006/relationships/hyperlink" Target="http://wikipeba.com/statslab12/team_hist.php?team_id=90&amp;page=year&amp;year=2017" TargetMode="External"/><Relationship Id="rId215" Type="http://schemas.openxmlformats.org/officeDocument/2006/relationships/hyperlink" Target="http://wikipeba.com/statslab12/player.php?player_id=4029" TargetMode="External"/><Relationship Id="rId236" Type="http://schemas.openxmlformats.org/officeDocument/2006/relationships/hyperlink" Target="http://wikipeba.com/statslab12/team_hist.php?team_id=87&amp;page=year&amp;year=2017" TargetMode="External"/><Relationship Id="rId257" Type="http://schemas.openxmlformats.org/officeDocument/2006/relationships/hyperlink" Target="http://wikipeba.com/statslab12/player.php?player_id=4872" TargetMode="External"/><Relationship Id="rId278" Type="http://schemas.openxmlformats.org/officeDocument/2006/relationships/hyperlink" Target="http://wikipeba.com/statslab12/team_hist.php?team_id=87&amp;page=year&amp;year=2017" TargetMode="External"/><Relationship Id="rId401" Type="http://schemas.openxmlformats.org/officeDocument/2006/relationships/drawing" Target="../drawings/drawing1.xml"/><Relationship Id="rId303" Type="http://schemas.openxmlformats.org/officeDocument/2006/relationships/hyperlink" Target="http://wikipeba.com/statslab12/player.php?player_id=10299" TargetMode="External"/><Relationship Id="rId42" Type="http://schemas.openxmlformats.org/officeDocument/2006/relationships/hyperlink" Target="http://wikipeba.com/statslab12/team_hist.php?team_id=91&amp;page=year&amp;year=2017" TargetMode="External"/><Relationship Id="rId84" Type="http://schemas.openxmlformats.org/officeDocument/2006/relationships/hyperlink" Target="http://wikipeba.com/statslab12/team_hist.php?team_id=92&amp;page=year&amp;year=2017" TargetMode="External"/><Relationship Id="rId138" Type="http://schemas.openxmlformats.org/officeDocument/2006/relationships/hyperlink" Target="http://wikipeba.com/statslab12/team_hist.php?team_id=95&amp;page=year&amp;year=2017" TargetMode="External"/><Relationship Id="rId345" Type="http://schemas.openxmlformats.org/officeDocument/2006/relationships/hyperlink" Target="http://wikipeba.com/statslab12/player.php?player_id=13723" TargetMode="External"/><Relationship Id="rId387" Type="http://schemas.openxmlformats.org/officeDocument/2006/relationships/hyperlink" Target="http://wikipeba.com/statslab12/player.php?player_id=9749" TargetMode="External"/><Relationship Id="rId191" Type="http://schemas.openxmlformats.org/officeDocument/2006/relationships/hyperlink" Target="http://wikipeba.com/statslab12/player.php?player_id=3159" TargetMode="External"/><Relationship Id="rId205" Type="http://schemas.openxmlformats.org/officeDocument/2006/relationships/hyperlink" Target="http://wikipeba.com/statslab12/player.php?player_id=3655" TargetMode="External"/><Relationship Id="rId247" Type="http://schemas.openxmlformats.org/officeDocument/2006/relationships/hyperlink" Target="http://wikipeba.com/statslab12/player.php?player_id=9820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peba.com/statslab13/player.php?player_id=10569" TargetMode="External"/><Relationship Id="rId299" Type="http://schemas.openxmlformats.org/officeDocument/2006/relationships/hyperlink" Target="http://wikipeba.com/statslab13/player.php?player_id=12423" TargetMode="External"/><Relationship Id="rId21" Type="http://schemas.openxmlformats.org/officeDocument/2006/relationships/hyperlink" Target="http://wikipeba.com/statslab13/player.php?player_id=4850" TargetMode="External"/><Relationship Id="rId63" Type="http://schemas.openxmlformats.org/officeDocument/2006/relationships/hyperlink" Target="http://wikipeba.com/statslab13/player.php?player_id=11825" TargetMode="External"/><Relationship Id="rId159" Type="http://schemas.openxmlformats.org/officeDocument/2006/relationships/hyperlink" Target="http://wikipeba.com/statslab13/player.php?player_id=4893" TargetMode="External"/><Relationship Id="rId324" Type="http://schemas.openxmlformats.org/officeDocument/2006/relationships/hyperlink" Target="http://wikipeba.com/statslab13/team_hist.php?team_id=89&amp;page=year&amp;year=2018" TargetMode="External"/><Relationship Id="rId366" Type="http://schemas.openxmlformats.org/officeDocument/2006/relationships/hyperlink" Target="http://wikipeba.com/statslab13/team_hist.php?team_id=80&amp;page=year&amp;year=2018" TargetMode="External"/><Relationship Id="rId170" Type="http://schemas.openxmlformats.org/officeDocument/2006/relationships/hyperlink" Target="http://wikipeba.com/statslab13/team_hist.php?team_id=85&amp;page=year&amp;year=2018" TargetMode="External"/><Relationship Id="rId226" Type="http://schemas.openxmlformats.org/officeDocument/2006/relationships/hyperlink" Target="http://wikipeba.com/statslab13/team_hist.php?team_id=91&amp;page=year&amp;year=2018" TargetMode="External"/><Relationship Id="rId107" Type="http://schemas.openxmlformats.org/officeDocument/2006/relationships/hyperlink" Target="http://wikipeba.com/statslab13/player.php?player_id=3811" TargetMode="External"/><Relationship Id="rId268" Type="http://schemas.openxmlformats.org/officeDocument/2006/relationships/hyperlink" Target="http://wikipeba.com/statslab13/team_hist.php?team_id=83&amp;page=year&amp;year=2018" TargetMode="External"/><Relationship Id="rId289" Type="http://schemas.openxmlformats.org/officeDocument/2006/relationships/hyperlink" Target="http://wikipeba.com/statslab13/player.php?player_id=19" TargetMode="External"/><Relationship Id="rId11" Type="http://schemas.openxmlformats.org/officeDocument/2006/relationships/hyperlink" Target="http://wikipeba.com/statslab13/player.php?player_id=7103" TargetMode="External"/><Relationship Id="rId32" Type="http://schemas.openxmlformats.org/officeDocument/2006/relationships/hyperlink" Target="http://wikipeba.com/statslab13/team_hist.php?team_id=82&amp;page=year&amp;year=2018" TargetMode="External"/><Relationship Id="rId53" Type="http://schemas.openxmlformats.org/officeDocument/2006/relationships/hyperlink" Target="http://wikipeba.com/statslab13/player.php?player_id=11888" TargetMode="External"/><Relationship Id="rId74" Type="http://schemas.openxmlformats.org/officeDocument/2006/relationships/hyperlink" Target="http://wikipeba.com/statslab13/team_hist.php?team_id=87&amp;page=year&amp;year=2018" TargetMode="External"/><Relationship Id="rId128" Type="http://schemas.openxmlformats.org/officeDocument/2006/relationships/hyperlink" Target="http://wikipeba.com/statslab13/team_hist.php?team_id=89&amp;page=year&amp;year=2018" TargetMode="External"/><Relationship Id="rId149" Type="http://schemas.openxmlformats.org/officeDocument/2006/relationships/hyperlink" Target="http://wikipeba.com/statslab13/player.php?player_id=11120" TargetMode="External"/><Relationship Id="rId314" Type="http://schemas.openxmlformats.org/officeDocument/2006/relationships/hyperlink" Target="http://wikipeba.com/statslab13/team_hist.php?team_id=86&amp;page=year&amp;year=2018" TargetMode="External"/><Relationship Id="rId335" Type="http://schemas.openxmlformats.org/officeDocument/2006/relationships/hyperlink" Target="http://wikipeba.com/statslab13/player.php?player_id=3323" TargetMode="External"/><Relationship Id="rId356" Type="http://schemas.openxmlformats.org/officeDocument/2006/relationships/hyperlink" Target="http://wikipeba.com/statslab13/team_hist.php?team_id=80&amp;page=year&amp;year=2018" TargetMode="External"/><Relationship Id="rId377" Type="http://schemas.openxmlformats.org/officeDocument/2006/relationships/hyperlink" Target="http://wikipeba.com/statslab13/player.php?player_id=11289" TargetMode="External"/><Relationship Id="rId398" Type="http://schemas.openxmlformats.org/officeDocument/2006/relationships/hyperlink" Target="http://wikipeba.com/statslab13/team_hist.php?team_id=81&amp;page=year&amp;year=2018" TargetMode="External"/><Relationship Id="rId5" Type="http://schemas.openxmlformats.org/officeDocument/2006/relationships/hyperlink" Target="http://wikipeba.com/statslab13/player.php?player_id=10038" TargetMode="External"/><Relationship Id="rId95" Type="http://schemas.openxmlformats.org/officeDocument/2006/relationships/hyperlink" Target="http://wikipeba.com/statslab13/player.php?player_id=12395" TargetMode="External"/><Relationship Id="rId160" Type="http://schemas.openxmlformats.org/officeDocument/2006/relationships/hyperlink" Target="http://wikipeba.com/statslab13/team_hist.php?team_id=81&amp;page=year&amp;year=2018" TargetMode="External"/><Relationship Id="rId181" Type="http://schemas.openxmlformats.org/officeDocument/2006/relationships/hyperlink" Target="http://wikipeba.com/statslab13/player.php?player_id=9737" TargetMode="External"/><Relationship Id="rId216" Type="http://schemas.openxmlformats.org/officeDocument/2006/relationships/hyperlink" Target="http://wikipeba.com/statslab13/team_hist.php?team_id=78&amp;page=year&amp;year=2018" TargetMode="External"/><Relationship Id="rId237" Type="http://schemas.openxmlformats.org/officeDocument/2006/relationships/hyperlink" Target="http://wikipeba.com/statslab13/player.php?player_id=10516" TargetMode="External"/><Relationship Id="rId402" Type="http://schemas.openxmlformats.org/officeDocument/2006/relationships/vmlDrawing" Target="../drawings/vmlDrawing1.vml"/><Relationship Id="rId258" Type="http://schemas.openxmlformats.org/officeDocument/2006/relationships/hyperlink" Target="http://wikipeba.com/statslab13/team_hist.php?team_id=85&amp;page=year&amp;year=2018" TargetMode="External"/><Relationship Id="rId279" Type="http://schemas.openxmlformats.org/officeDocument/2006/relationships/hyperlink" Target="http://wikipeba.com/statslab13/player.php?player_id=13723" TargetMode="External"/><Relationship Id="rId22" Type="http://schemas.openxmlformats.org/officeDocument/2006/relationships/hyperlink" Target="http://wikipeba.com/statslab13/team_hist.php?team_id=79&amp;page=year&amp;year=2018" TargetMode="External"/><Relationship Id="rId43" Type="http://schemas.openxmlformats.org/officeDocument/2006/relationships/hyperlink" Target="http://wikipeba.com/statslab13/player.php?player_id=3539" TargetMode="External"/><Relationship Id="rId64" Type="http://schemas.openxmlformats.org/officeDocument/2006/relationships/hyperlink" Target="http://wikipeba.com/statslab13/team_hist.php?team_id=99&amp;page=year&amp;year=2018" TargetMode="External"/><Relationship Id="rId118" Type="http://schemas.openxmlformats.org/officeDocument/2006/relationships/hyperlink" Target="http://wikipeba.com/statslab13/team_hist.php?team_id=78&amp;page=year&amp;year=2018" TargetMode="External"/><Relationship Id="rId139" Type="http://schemas.openxmlformats.org/officeDocument/2006/relationships/hyperlink" Target="http://wikipeba.com/statslab13/player.php?player_id=10577" TargetMode="External"/><Relationship Id="rId290" Type="http://schemas.openxmlformats.org/officeDocument/2006/relationships/hyperlink" Target="http://wikipeba.com/statslab13/team_hist.php?team_id=92&amp;page=year&amp;year=2018" TargetMode="External"/><Relationship Id="rId304" Type="http://schemas.openxmlformats.org/officeDocument/2006/relationships/hyperlink" Target="http://wikipeba.com/statslab13/team_hist.php?team_id=94&amp;page=year&amp;year=2018" TargetMode="External"/><Relationship Id="rId325" Type="http://schemas.openxmlformats.org/officeDocument/2006/relationships/hyperlink" Target="http://wikipeba.com/statslab13/player.php?player_id=9719" TargetMode="External"/><Relationship Id="rId346" Type="http://schemas.openxmlformats.org/officeDocument/2006/relationships/hyperlink" Target="http://wikipeba.com/statslab13/team_hist.php?team_id=92&amp;page=year&amp;year=2018" TargetMode="External"/><Relationship Id="rId367" Type="http://schemas.openxmlformats.org/officeDocument/2006/relationships/hyperlink" Target="http://wikipeba.com/statslab13/player.php?player_id=10472" TargetMode="External"/><Relationship Id="rId388" Type="http://schemas.openxmlformats.org/officeDocument/2006/relationships/hyperlink" Target="http://wikipeba.com/statslab13/team_hist.php?team_id=90&amp;page=year&amp;year=2018" TargetMode="External"/><Relationship Id="rId85" Type="http://schemas.openxmlformats.org/officeDocument/2006/relationships/hyperlink" Target="http://wikipeba.com/statslab13/player.php?player_id=1965" TargetMode="External"/><Relationship Id="rId150" Type="http://schemas.openxmlformats.org/officeDocument/2006/relationships/hyperlink" Target="http://wikipeba.com/statslab13/team_hist.php?team_id=94&amp;page=year&amp;year=2018" TargetMode="External"/><Relationship Id="rId171" Type="http://schemas.openxmlformats.org/officeDocument/2006/relationships/hyperlink" Target="http://wikipeba.com/statslab13/player.php?player_id=118" TargetMode="External"/><Relationship Id="rId192" Type="http://schemas.openxmlformats.org/officeDocument/2006/relationships/hyperlink" Target="http://wikipeba.com/statslab13/team_hist.php?team_id=82&amp;page=year&amp;year=2018" TargetMode="External"/><Relationship Id="rId206" Type="http://schemas.openxmlformats.org/officeDocument/2006/relationships/hyperlink" Target="http://wikipeba.com/statslab13/team_hist.php?team_id=99&amp;page=year&amp;year=2018" TargetMode="External"/><Relationship Id="rId227" Type="http://schemas.openxmlformats.org/officeDocument/2006/relationships/hyperlink" Target="http://wikipeba.com/statslab13/player.php?player_id=3757" TargetMode="External"/><Relationship Id="rId248" Type="http://schemas.openxmlformats.org/officeDocument/2006/relationships/hyperlink" Target="http://wikipeba.com/statslab13/team_hist.php?team_id=100&amp;page=year&amp;year=2018" TargetMode="External"/><Relationship Id="rId269" Type="http://schemas.openxmlformats.org/officeDocument/2006/relationships/hyperlink" Target="http://wikipeba.com/statslab13/player.php?player_id=4657" TargetMode="External"/><Relationship Id="rId12" Type="http://schemas.openxmlformats.org/officeDocument/2006/relationships/hyperlink" Target="http://wikipeba.com/statslab13/team_hist.php?team_id=98&amp;page=year&amp;year=2018" TargetMode="External"/><Relationship Id="rId33" Type="http://schemas.openxmlformats.org/officeDocument/2006/relationships/hyperlink" Target="http://wikipeba.com/statslab13/player.php?player_id=11081" TargetMode="External"/><Relationship Id="rId108" Type="http://schemas.openxmlformats.org/officeDocument/2006/relationships/hyperlink" Target="http://wikipeba.com/statslab13/team_hist.php?team_id=85&amp;page=year&amp;year=2018" TargetMode="External"/><Relationship Id="rId129" Type="http://schemas.openxmlformats.org/officeDocument/2006/relationships/hyperlink" Target="http://wikipeba.com/statslab13/player.php?player_id=4127" TargetMode="External"/><Relationship Id="rId280" Type="http://schemas.openxmlformats.org/officeDocument/2006/relationships/hyperlink" Target="http://wikipeba.com/statslab13/team_hist.php?team_id=85&amp;page=year&amp;year=2018" TargetMode="External"/><Relationship Id="rId315" Type="http://schemas.openxmlformats.org/officeDocument/2006/relationships/hyperlink" Target="http://wikipeba.com/statslab13/player.php?player_id=3825" TargetMode="External"/><Relationship Id="rId336" Type="http://schemas.openxmlformats.org/officeDocument/2006/relationships/hyperlink" Target="http://wikipeba.com/statslab13/team_hist.php?team_id=77&amp;page=year&amp;year=2018" TargetMode="External"/><Relationship Id="rId357" Type="http://schemas.openxmlformats.org/officeDocument/2006/relationships/hyperlink" Target="http://wikipeba.com/statslab13/player.php?player_id=10947" TargetMode="External"/><Relationship Id="rId54" Type="http://schemas.openxmlformats.org/officeDocument/2006/relationships/hyperlink" Target="http://wikipeba.com/statslab13/team_hist.php?team_id=97&amp;page=year&amp;year=2018" TargetMode="External"/><Relationship Id="rId75" Type="http://schemas.openxmlformats.org/officeDocument/2006/relationships/hyperlink" Target="http://wikipeba.com/statslab13/player.php?player_id=10995" TargetMode="External"/><Relationship Id="rId96" Type="http://schemas.openxmlformats.org/officeDocument/2006/relationships/hyperlink" Target="http://wikipeba.com/statslab13/team_hist.php?team_id=98&amp;page=year&amp;year=2018" TargetMode="External"/><Relationship Id="rId140" Type="http://schemas.openxmlformats.org/officeDocument/2006/relationships/hyperlink" Target="http://wikipeba.com/statslab13/team_hist.php?team_id=97&amp;page=year&amp;year=2018" TargetMode="External"/><Relationship Id="rId161" Type="http://schemas.openxmlformats.org/officeDocument/2006/relationships/hyperlink" Target="http://wikipeba.com/statslab13/player.php?player_id=2427" TargetMode="External"/><Relationship Id="rId182" Type="http://schemas.openxmlformats.org/officeDocument/2006/relationships/hyperlink" Target="http://wikipeba.com/statslab13/team_hist.php?team_id=92&amp;page=year&amp;year=2018" TargetMode="External"/><Relationship Id="rId217" Type="http://schemas.openxmlformats.org/officeDocument/2006/relationships/hyperlink" Target="http://wikipeba.com/statslab13/player.php?player_id=3113" TargetMode="External"/><Relationship Id="rId378" Type="http://schemas.openxmlformats.org/officeDocument/2006/relationships/hyperlink" Target="http://wikipeba.com/statslab13/team_hist.php?team_id=93&amp;page=year&amp;year=2018" TargetMode="External"/><Relationship Id="rId399" Type="http://schemas.openxmlformats.org/officeDocument/2006/relationships/hyperlink" Target="http://wikipeba.com/statslab13/player.php?player_id=4367" TargetMode="External"/><Relationship Id="rId6" Type="http://schemas.openxmlformats.org/officeDocument/2006/relationships/hyperlink" Target="http://wikipeba.com/statslab13/team_hist.php?team_id=79&amp;page=year&amp;year=2018" TargetMode="External"/><Relationship Id="rId238" Type="http://schemas.openxmlformats.org/officeDocument/2006/relationships/hyperlink" Target="http://wikipeba.com/statslab13/team_hist.php?team_id=77&amp;page=year&amp;year=2018" TargetMode="External"/><Relationship Id="rId259" Type="http://schemas.openxmlformats.org/officeDocument/2006/relationships/hyperlink" Target="http://wikipeba.com/statslab13/player.php?player_id=10451" TargetMode="External"/><Relationship Id="rId23" Type="http://schemas.openxmlformats.org/officeDocument/2006/relationships/hyperlink" Target="http://wikipeba.com/statslab13/player.php?player_id=4315" TargetMode="External"/><Relationship Id="rId119" Type="http://schemas.openxmlformats.org/officeDocument/2006/relationships/hyperlink" Target="http://wikipeba.com/statslab13/player.php?player_id=4659" TargetMode="External"/><Relationship Id="rId270" Type="http://schemas.openxmlformats.org/officeDocument/2006/relationships/hyperlink" Target="http://wikipeba.com/statslab13/team_hist.php?team_id=100&amp;page=year&amp;year=2018" TargetMode="External"/><Relationship Id="rId291" Type="http://schemas.openxmlformats.org/officeDocument/2006/relationships/hyperlink" Target="http://wikipeba.com/statslab13/player.php?player_id=4808" TargetMode="External"/><Relationship Id="rId305" Type="http://schemas.openxmlformats.org/officeDocument/2006/relationships/hyperlink" Target="http://wikipeba.com/statslab13/player.php?player_id=2466" TargetMode="External"/><Relationship Id="rId326" Type="http://schemas.openxmlformats.org/officeDocument/2006/relationships/hyperlink" Target="http://wikipeba.com/statslab13/team_hist.php?team_id=88&amp;page=year&amp;year=2018" TargetMode="External"/><Relationship Id="rId347" Type="http://schemas.openxmlformats.org/officeDocument/2006/relationships/hyperlink" Target="http://wikipeba.com/statslab13/player.php?player_id=4557" TargetMode="External"/><Relationship Id="rId44" Type="http://schemas.openxmlformats.org/officeDocument/2006/relationships/hyperlink" Target="http://wikipeba.com/statslab13/team_hist.php?team_id=86&amp;page=year&amp;year=2018" TargetMode="External"/><Relationship Id="rId65" Type="http://schemas.openxmlformats.org/officeDocument/2006/relationships/hyperlink" Target="http://wikipeba.com/statslab13/player.php?player_id=3505" TargetMode="External"/><Relationship Id="rId86" Type="http://schemas.openxmlformats.org/officeDocument/2006/relationships/hyperlink" Target="http://wikipeba.com/statslab13/team_hist.php?team_id=97&amp;page=year&amp;year=2018" TargetMode="External"/><Relationship Id="rId130" Type="http://schemas.openxmlformats.org/officeDocument/2006/relationships/hyperlink" Target="http://wikipeba.com/statslab13/team_hist.php?team_id=95&amp;page=year&amp;year=2018" TargetMode="External"/><Relationship Id="rId151" Type="http://schemas.openxmlformats.org/officeDocument/2006/relationships/hyperlink" Target="http://wikipeba.com/statslab13/player.php?player_id=10026" TargetMode="External"/><Relationship Id="rId368" Type="http://schemas.openxmlformats.org/officeDocument/2006/relationships/hyperlink" Target="http://wikipeba.com/statslab13/team_hist.php?team_id=88&amp;page=year&amp;year=2018" TargetMode="External"/><Relationship Id="rId389" Type="http://schemas.openxmlformats.org/officeDocument/2006/relationships/hyperlink" Target="http://wikipeba.com/statslab13/player.php?player_id=3496" TargetMode="External"/><Relationship Id="rId172" Type="http://schemas.openxmlformats.org/officeDocument/2006/relationships/hyperlink" Target="http://wikipeba.com/statslab13/team_hist.php?team_id=96&amp;page=year&amp;year=2018" TargetMode="External"/><Relationship Id="rId193" Type="http://schemas.openxmlformats.org/officeDocument/2006/relationships/hyperlink" Target="http://wikipeba.com/statslab13/player.php?player_id=3881" TargetMode="External"/><Relationship Id="rId207" Type="http://schemas.openxmlformats.org/officeDocument/2006/relationships/hyperlink" Target="http://wikipeba.com/statslab13/player.php?player_id=10425" TargetMode="External"/><Relationship Id="rId228" Type="http://schemas.openxmlformats.org/officeDocument/2006/relationships/hyperlink" Target="http://wikipeba.com/statslab13/team_hist.php?team_id=92&amp;page=year&amp;year=2018" TargetMode="External"/><Relationship Id="rId249" Type="http://schemas.openxmlformats.org/officeDocument/2006/relationships/hyperlink" Target="http://wikipeba.com/statslab13/player.php?player_id=2256" TargetMode="External"/><Relationship Id="rId13" Type="http://schemas.openxmlformats.org/officeDocument/2006/relationships/hyperlink" Target="http://wikipeba.com/statslab13/player.php?player_id=490" TargetMode="External"/><Relationship Id="rId109" Type="http://schemas.openxmlformats.org/officeDocument/2006/relationships/hyperlink" Target="http://wikipeba.com/statslab13/player.php?player_id=11862" TargetMode="External"/><Relationship Id="rId260" Type="http://schemas.openxmlformats.org/officeDocument/2006/relationships/hyperlink" Target="http://wikipeba.com/statslab13/team_hist.php?team_id=80&amp;page=year&amp;year=2018" TargetMode="External"/><Relationship Id="rId281" Type="http://schemas.openxmlformats.org/officeDocument/2006/relationships/hyperlink" Target="http://wikipeba.com/statslab13/player.php?player_id=10629" TargetMode="External"/><Relationship Id="rId316" Type="http://schemas.openxmlformats.org/officeDocument/2006/relationships/hyperlink" Target="http://wikipeba.com/statslab13/team_hist.php?team_id=92&amp;page=year&amp;year=2018" TargetMode="External"/><Relationship Id="rId337" Type="http://schemas.openxmlformats.org/officeDocument/2006/relationships/hyperlink" Target="http://wikipeba.com/statslab13/player.php?player_id=10407" TargetMode="External"/><Relationship Id="rId34" Type="http://schemas.openxmlformats.org/officeDocument/2006/relationships/hyperlink" Target="http://wikipeba.com/statslab13/team_hist.php?team_id=93&amp;page=year&amp;year=2018" TargetMode="External"/><Relationship Id="rId55" Type="http://schemas.openxmlformats.org/officeDocument/2006/relationships/hyperlink" Target="http://wikipeba.com/statslab13/player.php?player_id=5728" TargetMode="External"/><Relationship Id="rId76" Type="http://schemas.openxmlformats.org/officeDocument/2006/relationships/hyperlink" Target="http://wikipeba.com/statslab13/team_hist.php?team_id=88&amp;page=year&amp;year=2018" TargetMode="External"/><Relationship Id="rId97" Type="http://schemas.openxmlformats.org/officeDocument/2006/relationships/hyperlink" Target="http://wikipeba.com/statslab13/player.php?player_id=387" TargetMode="External"/><Relationship Id="rId120" Type="http://schemas.openxmlformats.org/officeDocument/2006/relationships/hyperlink" Target="http://wikipeba.com/statslab13/team_hist.php?team_id=88&amp;page=year&amp;year=2018" TargetMode="External"/><Relationship Id="rId141" Type="http://schemas.openxmlformats.org/officeDocument/2006/relationships/hyperlink" Target="http://wikipeba.com/statslab13/player.php?player_id=4262" TargetMode="External"/><Relationship Id="rId358" Type="http://schemas.openxmlformats.org/officeDocument/2006/relationships/hyperlink" Target="http://wikipeba.com/statslab13/team_hist.php?team_id=84&amp;page=year&amp;year=2018" TargetMode="External"/><Relationship Id="rId379" Type="http://schemas.openxmlformats.org/officeDocument/2006/relationships/hyperlink" Target="http://wikipeba.com/statslab13/player.php?player_id=9983" TargetMode="External"/><Relationship Id="rId7" Type="http://schemas.openxmlformats.org/officeDocument/2006/relationships/hyperlink" Target="http://wikipeba.com/statslab13/player.php?player_id=579" TargetMode="External"/><Relationship Id="rId162" Type="http://schemas.openxmlformats.org/officeDocument/2006/relationships/hyperlink" Target="http://wikipeba.com/statslab13/team_hist.php?team_id=85&amp;page=year&amp;year=2018" TargetMode="External"/><Relationship Id="rId183" Type="http://schemas.openxmlformats.org/officeDocument/2006/relationships/hyperlink" Target="http://wikipeba.com/statslab13/player.php?player_id=3608" TargetMode="External"/><Relationship Id="rId218" Type="http://schemas.openxmlformats.org/officeDocument/2006/relationships/hyperlink" Target="http://wikipeba.com/statslab13/team_hist.php?team_id=84&amp;page=year&amp;year=2018" TargetMode="External"/><Relationship Id="rId239" Type="http://schemas.openxmlformats.org/officeDocument/2006/relationships/hyperlink" Target="http://wikipeba.com/statslab13/player.php?player_id=8056" TargetMode="External"/><Relationship Id="rId390" Type="http://schemas.openxmlformats.org/officeDocument/2006/relationships/hyperlink" Target="http://wikipeba.com/statslab13/team_hist.php?team_id=78&amp;page=year&amp;year=2018" TargetMode="External"/><Relationship Id="rId250" Type="http://schemas.openxmlformats.org/officeDocument/2006/relationships/hyperlink" Target="http://wikipeba.com/statslab13/team_hist.php?team_id=88&amp;page=year&amp;year=2018" TargetMode="External"/><Relationship Id="rId271" Type="http://schemas.openxmlformats.org/officeDocument/2006/relationships/hyperlink" Target="http://wikipeba.com/statslab13/player.php?player_id=943" TargetMode="External"/><Relationship Id="rId292" Type="http://schemas.openxmlformats.org/officeDocument/2006/relationships/hyperlink" Target="http://wikipeba.com/statslab13/team_hist.php?team_id=88&amp;page=year&amp;year=2018" TargetMode="External"/><Relationship Id="rId306" Type="http://schemas.openxmlformats.org/officeDocument/2006/relationships/hyperlink" Target="http://wikipeba.com/statslab13/team_hist.php?team_id=92&amp;page=year&amp;year=2018" TargetMode="External"/><Relationship Id="rId24" Type="http://schemas.openxmlformats.org/officeDocument/2006/relationships/hyperlink" Target="http://wikipeba.com/statslab13/team_hist.php?team_id=87&amp;page=year&amp;year=2018" TargetMode="External"/><Relationship Id="rId45" Type="http://schemas.openxmlformats.org/officeDocument/2006/relationships/hyperlink" Target="http://wikipeba.com/statslab13/player.php?player_id=4700" TargetMode="External"/><Relationship Id="rId66" Type="http://schemas.openxmlformats.org/officeDocument/2006/relationships/hyperlink" Target="http://wikipeba.com/statslab13/team_hist.php?team_id=80&amp;page=year&amp;year=2018" TargetMode="External"/><Relationship Id="rId87" Type="http://schemas.openxmlformats.org/officeDocument/2006/relationships/hyperlink" Target="http://wikipeba.com/statslab13/player.php?player_id=2597" TargetMode="External"/><Relationship Id="rId110" Type="http://schemas.openxmlformats.org/officeDocument/2006/relationships/hyperlink" Target="http://wikipeba.com/statslab13/team_hist.php?team_id=87&amp;page=year&amp;year=2018" TargetMode="External"/><Relationship Id="rId131" Type="http://schemas.openxmlformats.org/officeDocument/2006/relationships/hyperlink" Target="http://wikipeba.com/statslab13/player.php?player_id=9731" TargetMode="External"/><Relationship Id="rId327" Type="http://schemas.openxmlformats.org/officeDocument/2006/relationships/hyperlink" Target="http://wikipeba.com/statslab13/player.php?player_id=10363" TargetMode="External"/><Relationship Id="rId348" Type="http://schemas.openxmlformats.org/officeDocument/2006/relationships/hyperlink" Target="http://wikipeba.com/statslab13/team_hist.php?team_id=95&amp;page=year&amp;year=2018" TargetMode="External"/><Relationship Id="rId369" Type="http://schemas.openxmlformats.org/officeDocument/2006/relationships/hyperlink" Target="http://wikipeba.com/statslab13/player.php?player_id=4299" TargetMode="External"/><Relationship Id="rId152" Type="http://schemas.openxmlformats.org/officeDocument/2006/relationships/hyperlink" Target="http://wikipeba.com/statslab13/team_hist.php?team_id=98&amp;page=year&amp;year=2018" TargetMode="External"/><Relationship Id="rId173" Type="http://schemas.openxmlformats.org/officeDocument/2006/relationships/hyperlink" Target="http://wikipeba.com/statslab13/player.php?player_id=3111" TargetMode="External"/><Relationship Id="rId194" Type="http://schemas.openxmlformats.org/officeDocument/2006/relationships/hyperlink" Target="http://wikipeba.com/statslab13/team_hist.php?team_id=79&amp;page=year&amp;year=2018" TargetMode="External"/><Relationship Id="rId208" Type="http://schemas.openxmlformats.org/officeDocument/2006/relationships/hyperlink" Target="http://wikipeba.com/statslab13/team_hist.php?team_id=87&amp;page=year&amp;year=2018" TargetMode="External"/><Relationship Id="rId229" Type="http://schemas.openxmlformats.org/officeDocument/2006/relationships/hyperlink" Target="http://wikipeba.com/statslab13/player.php?player_id=3952" TargetMode="External"/><Relationship Id="rId380" Type="http://schemas.openxmlformats.org/officeDocument/2006/relationships/hyperlink" Target="http://wikipeba.com/statslab13/team_hist.php?team_id=98&amp;page=year&amp;year=2018" TargetMode="External"/><Relationship Id="rId240" Type="http://schemas.openxmlformats.org/officeDocument/2006/relationships/hyperlink" Target="http://wikipeba.com/statslab13/team_hist.php?team_id=99&amp;page=year&amp;year=2018" TargetMode="External"/><Relationship Id="rId261" Type="http://schemas.openxmlformats.org/officeDocument/2006/relationships/hyperlink" Target="http://wikipeba.com/statslab13/player.php?player_id=3603" TargetMode="External"/><Relationship Id="rId14" Type="http://schemas.openxmlformats.org/officeDocument/2006/relationships/hyperlink" Target="http://wikipeba.com/statslab13/team_hist.php?team_id=97&amp;page=year&amp;year=2018" TargetMode="External"/><Relationship Id="rId35" Type="http://schemas.openxmlformats.org/officeDocument/2006/relationships/hyperlink" Target="http://wikipeba.com/statslab13/player.php?player_id=3947" TargetMode="External"/><Relationship Id="rId56" Type="http://schemas.openxmlformats.org/officeDocument/2006/relationships/hyperlink" Target="http://wikipeba.com/statslab13/team_hist.php?team_id=96&amp;page=year&amp;year=2018" TargetMode="External"/><Relationship Id="rId77" Type="http://schemas.openxmlformats.org/officeDocument/2006/relationships/hyperlink" Target="http://wikipeba.com/statslab13/player.php?player_id=4096" TargetMode="External"/><Relationship Id="rId100" Type="http://schemas.openxmlformats.org/officeDocument/2006/relationships/hyperlink" Target="http://wikipeba.com/statslab13/team_hist.php?team_id=85&amp;page=year&amp;year=2018" TargetMode="External"/><Relationship Id="rId282" Type="http://schemas.openxmlformats.org/officeDocument/2006/relationships/hyperlink" Target="http://wikipeba.com/statslab13/team_hist.php?team_id=90&amp;page=year&amp;year=2018" TargetMode="External"/><Relationship Id="rId317" Type="http://schemas.openxmlformats.org/officeDocument/2006/relationships/hyperlink" Target="http://wikipeba.com/statslab13/player.php?player_id=10978" TargetMode="External"/><Relationship Id="rId338" Type="http://schemas.openxmlformats.org/officeDocument/2006/relationships/hyperlink" Target="http://wikipeba.com/statslab13/team_hist.php?team_id=95&amp;page=year&amp;year=2018" TargetMode="External"/><Relationship Id="rId359" Type="http://schemas.openxmlformats.org/officeDocument/2006/relationships/hyperlink" Target="http://wikipeba.com/statslab13/player.php?player_id=3959" TargetMode="External"/><Relationship Id="rId8" Type="http://schemas.openxmlformats.org/officeDocument/2006/relationships/hyperlink" Target="http://wikipeba.com/statslab13/team_hist.php?team_id=85&amp;page=year&amp;year=2018" TargetMode="External"/><Relationship Id="rId98" Type="http://schemas.openxmlformats.org/officeDocument/2006/relationships/hyperlink" Target="http://wikipeba.com/statslab13/team_hist.php?team_id=91&amp;page=year&amp;year=2018" TargetMode="External"/><Relationship Id="rId121" Type="http://schemas.openxmlformats.org/officeDocument/2006/relationships/hyperlink" Target="http://wikipeba.com/statslab13/player.php?player_id=3645" TargetMode="External"/><Relationship Id="rId142" Type="http://schemas.openxmlformats.org/officeDocument/2006/relationships/hyperlink" Target="http://wikipeba.com/statslab13/team_hist.php?team_id=95&amp;page=year&amp;year=2018" TargetMode="External"/><Relationship Id="rId163" Type="http://schemas.openxmlformats.org/officeDocument/2006/relationships/hyperlink" Target="http://wikipeba.com/statslab13/player.php?player_id=11939" TargetMode="External"/><Relationship Id="rId184" Type="http://schemas.openxmlformats.org/officeDocument/2006/relationships/hyperlink" Target="http://wikipeba.com/statslab13/team_hist.php?team_id=87&amp;page=year&amp;year=2018" TargetMode="External"/><Relationship Id="rId219" Type="http://schemas.openxmlformats.org/officeDocument/2006/relationships/hyperlink" Target="http://wikipeba.com/statslab13/player.php?player_id=10580" TargetMode="External"/><Relationship Id="rId370" Type="http://schemas.openxmlformats.org/officeDocument/2006/relationships/hyperlink" Target="http://wikipeba.com/statslab13/team_hist.php?team_id=92&amp;page=year&amp;year=2018" TargetMode="External"/><Relationship Id="rId391" Type="http://schemas.openxmlformats.org/officeDocument/2006/relationships/hyperlink" Target="http://wikipeba.com/statslab13/player.php?player_id=3655" TargetMode="External"/><Relationship Id="rId230" Type="http://schemas.openxmlformats.org/officeDocument/2006/relationships/hyperlink" Target="http://wikipeba.com/statslab13/team_hist.php?team_id=81&amp;page=year&amp;year=2018" TargetMode="External"/><Relationship Id="rId251" Type="http://schemas.openxmlformats.org/officeDocument/2006/relationships/hyperlink" Target="http://wikipeba.com/statslab13/player.php?player_id=3152" TargetMode="External"/><Relationship Id="rId25" Type="http://schemas.openxmlformats.org/officeDocument/2006/relationships/hyperlink" Target="http://wikipeba.com/statslab13/player.php?player_id=9825" TargetMode="External"/><Relationship Id="rId46" Type="http://schemas.openxmlformats.org/officeDocument/2006/relationships/hyperlink" Target="http://wikipeba.com/statslab13/team_hist.php?team_id=78&amp;page=year&amp;year=2018" TargetMode="External"/><Relationship Id="rId67" Type="http://schemas.openxmlformats.org/officeDocument/2006/relationships/hyperlink" Target="http://wikipeba.com/statslab13/player.php?player_id=4264" TargetMode="External"/><Relationship Id="rId272" Type="http://schemas.openxmlformats.org/officeDocument/2006/relationships/hyperlink" Target="http://wikipeba.com/statslab13/team_hist.php?team_id=91&amp;page=year&amp;year=2018" TargetMode="External"/><Relationship Id="rId293" Type="http://schemas.openxmlformats.org/officeDocument/2006/relationships/hyperlink" Target="http://wikipeba.com/statslab13/player.php?player_id=1704" TargetMode="External"/><Relationship Id="rId307" Type="http://schemas.openxmlformats.org/officeDocument/2006/relationships/hyperlink" Target="http://wikipeba.com/statslab13/player.php?player_id=8357" TargetMode="External"/><Relationship Id="rId328" Type="http://schemas.openxmlformats.org/officeDocument/2006/relationships/hyperlink" Target="http://wikipeba.com/statslab13/team_hist.php?team_id=78&amp;page=year&amp;year=2018" TargetMode="External"/><Relationship Id="rId349" Type="http://schemas.openxmlformats.org/officeDocument/2006/relationships/hyperlink" Target="http://wikipeba.com/statslab13/player.php?player_id=12368" TargetMode="External"/><Relationship Id="rId88" Type="http://schemas.openxmlformats.org/officeDocument/2006/relationships/hyperlink" Target="http://wikipeba.com/statslab13/team_hist.php?team_id=92&amp;page=year&amp;year=2018" TargetMode="External"/><Relationship Id="rId111" Type="http://schemas.openxmlformats.org/officeDocument/2006/relationships/hyperlink" Target="http://wikipeba.com/statslab13/player.php?player_id=2142" TargetMode="External"/><Relationship Id="rId132" Type="http://schemas.openxmlformats.org/officeDocument/2006/relationships/hyperlink" Target="http://wikipeba.com/statslab13/team_hist.php?team_id=81&amp;page=year&amp;year=2018" TargetMode="External"/><Relationship Id="rId153" Type="http://schemas.openxmlformats.org/officeDocument/2006/relationships/hyperlink" Target="http://wikipeba.com/statslab13/player.php?player_id=3267" TargetMode="External"/><Relationship Id="rId174" Type="http://schemas.openxmlformats.org/officeDocument/2006/relationships/hyperlink" Target="http://wikipeba.com/statslab13/team_hist.php?team_id=91&amp;page=year&amp;year=2018" TargetMode="External"/><Relationship Id="rId195" Type="http://schemas.openxmlformats.org/officeDocument/2006/relationships/hyperlink" Target="http://wikipeba.com/statslab13/player.php?player_id=9895" TargetMode="External"/><Relationship Id="rId209" Type="http://schemas.openxmlformats.org/officeDocument/2006/relationships/hyperlink" Target="http://wikipeba.com/statslab13/player.php?player_id=4852" TargetMode="External"/><Relationship Id="rId360" Type="http://schemas.openxmlformats.org/officeDocument/2006/relationships/hyperlink" Target="http://wikipeba.com/statslab13/team_hist.php?team_id=90&amp;page=year&amp;year=2018" TargetMode="External"/><Relationship Id="rId381" Type="http://schemas.openxmlformats.org/officeDocument/2006/relationships/hyperlink" Target="http://wikipeba.com/statslab13/player.php?player_id=3821" TargetMode="External"/><Relationship Id="rId220" Type="http://schemas.openxmlformats.org/officeDocument/2006/relationships/hyperlink" Target="http://wikipeba.com/statslab13/team_hist.php?team_id=83&amp;page=year&amp;year=2018" TargetMode="External"/><Relationship Id="rId241" Type="http://schemas.openxmlformats.org/officeDocument/2006/relationships/hyperlink" Target="http://wikipeba.com/statslab13/player.php?player_id=3146" TargetMode="External"/><Relationship Id="rId15" Type="http://schemas.openxmlformats.org/officeDocument/2006/relationships/hyperlink" Target="http://wikipeba.com/statslab13/player.php?player_id=2317" TargetMode="External"/><Relationship Id="rId36" Type="http://schemas.openxmlformats.org/officeDocument/2006/relationships/hyperlink" Target="http://wikipeba.com/statslab13/team_hist.php?team_id=94&amp;page=year&amp;year=2018" TargetMode="External"/><Relationship Id="rId57" Type="http://schemas.openxmlformats.org/officeDocument/2006/relationships/hyperlink" Target="http://wikipeba.com/statslab13/player.php?player_id=2535" TargetMode="External"/><Relationship Id="rId262" Type="http://schemas.openxmlformats.org/officeDocument/2006/relationships/hyperlink" Target="http://wikipeba.com/statslab13/team_hist.php?team_id=86&amp;page=year&amp;year=2018" TargetMode="External"/><Relationship Id="rId283" Type="http://schemas.openxmlformats.org/officeDocument/2006/relationships/hyperlink" Target="http://wikipeba.com/statslab13/player.php?player_id=168" TargetMode="External"/><Relationship Id="rId318" Type="http://schemas.openxmlformats.org/officeDocument/2006/relationships/hyperlink" Target="http://wikipeba.com/statslab13/team_hist.php?team_id=100&amp;page=year&amp;year=2018" TargetMode="External"/><Relationship Id="rId339" Type="http://schemas.openxmlformats.org/officeDocument/2006/relationships/hyperlink" Target="http://wikipeba.com/statslab13/player.php?player_id=2194" TargetMode="External"/><Relationship Id="rId78" Type="http://schemas.openxmlformats.org/officeDocument/2006/relationships/hyperlink" Target="http://wikipeba.com/statslab13/team_hist.php?team_id=83&amp;page=year&amp;year=2018" TargetMode="External"/><Relationship Id="rId99" Type="http://schemas.openxmlformats.org/officeDocument/2006/relationships/hyperlink" Target="http://wikipeba.com/statslab13/player.php?player_id=4948" TargetMode="External"/><Relationship Id="rId101" Type="http://schemas.openxmlformats.org/officeDocument/2006/relationships/hyperlink" Target="http://wikipeba.com/statslab13/player.php?player_id=7566" TargetMode="External"/><Relationship Id="rId122" Type="http://schemas.openxmlformats.org/officeDocument/2006/relationships/hyperlink" Target="http://wikipeba.com/statslab13/team_hist.php?team_id=95&amp;page=year&amp;year=2018" TargetMode="External"/><Relationship Id="rId143" Type="http://schemas.openxmlformats.org/officeDocument/2006/relationships/hyperlink" Target="http://wikipeba.com/statslab13/player.php?player_id=4964" TargetMode="External"/><Relationship Id="rId164" Type="http://schemas.openxmlformats.org/officeDocument/2006/relationships/hyperlink" Target="http://wikipeba.com/statslab13/team_hist.php?team_id=82&amp;page=year&amp;year=2018" TargetMode="External"/><Relationship Id="rId185" Type="http://schemas.openxmlformats.org/officeDocument/2006/relationships/hyperlink" Target="http://wikipeba.com/statslab13/player.php?player_id=9758" TargetMode="External"/><Relationship Id="rId350" Type="http://schemas.openxmlformats.org/officeDocument/2006/relationships/hyperlink" Target="http://wikipeba.com/statslab13/team_hist.php?team_id=78&amp;page=year&amp;year=2018" TargetMode="External"/><Relationship Id="rId371" Type="http://schemas.openxmlformats.org/officeDocument/2006/relationships/hyperlink" Target="http://wikipeba.com/statslab13/player.php?player_id=10012" TargetMode="External"/><Relationship Id="rId9" Type="http://schemas.openxmlformats.org/officeDocument/2006/relationships/hyperlink" Target="http://wikipeba.com/statslab13/player.php?player_id=4974" TargetMode="External"/><Relationship Id="rId210" Type="http://schemas.openxmlformats.org/officeDocument/2006/relationships/hyperlink" Target="http://wikipeba.com/statslab13/team_hist.php?team_id=88&amp;page=year&amp;year=2018" TargetMode="External"/><Relationship Id="rId392" Type="http://schemas.openxmlformats.org/officeDocument/2006/relationships/hyperlink" Target="http://wikipeba.com/statslab13/team_hist.php?team_id=86&amp;page=year&amp;year=2018" TargetMode="External"/><Relationship Id="rId26" Type="http://schemas.openxmlformats.org/officeDocument/2006/relationships/hyperlink" Target="http://wikipeba.com/statslab13/team_hist.php?team_id=96&amp;page=year&amp;year=2018" TargetMode="External"/><Relationship Id="rId231" Type="http://schemas.openxmlformats.org/officeDocument/2006/relationships/hyperlink" Target="http://wikipeba.com/statslab13/player.php?player_id=3150" TargetMode="External"/><Relationship Id="rId252" Type="http://schemas.openxmlformats.org/officeDocument/2006/relationships/hyperlink" Target="http://wikipeba.com/statslab13/team_hist.php?team_id=80&amp;page=year&amp;year=2018" TargetMode="External"/><Relationship Id="rId273" Type="http://schemas.openxmlformats.org/officeDocument/2006/relationships/hyperlink" Target="http://wikipeba.com/statslab13/player.php?player_id=4918" TargetMode="External"/><Relationship Id="rId294" Type="http://schemas.openxmlformats.org/officeDocument/2006/relationships/hyperlink" Target="http://wikipeba.com/statslab13/team_hist.php?team_id=93&amp;page=year&amp;year=2018" TargetMode="External"/><Relationship Id="rId308" Type="http://schemas.openxmlformats.org/officeDocument/2006/relationships/hyperlink" Target="http://wikipeba.com/statslab13/team_hist.php?team_id=81&amp;page=year&amp;year=2018" TargetMode="External"/><Relationship Id="rId329" Type="http://schemas.openxmlformats.org/officeDocument/2006/relationships/hyperlink" Target="http://wikipeba.com/statslab13/player.php?player_id=3930" TargetMode="External"/><Relationship Id="rId47" Type="http://schemas.openxmlformats.org/officeDocument/2006/relationships/hyperlink" Target="http://wikipeba.com/statslab13/player.php?player_id=9497" TargetMode="External"/><Relationship Id="rId68" Type="http://schemas.openxmlformats.org/officeDocument/2006/relationships/hyperlink" Target="http://wikipeba.com/statslab13/team_hist.php?team_id=87&amp;page=year&amp;year=2018" TargetMode="External"/><Relationship Id="rId89" Type="http://schemas.openxmlformats.org/officeDocument/2006/relationships/hyperlink" Target="http://wikipeba.com/statslab13/player.php?player_id=10421" TargetMode="External"/><Relationship Id="rId112" Type="http://schemas.openxmlformats.org/officeDocument/2006/relationships/hyperlink" Target="http://wikipeba.com/statslab13/team_hist.php?team_id=78&amp;page=year&amp;year=2018" TargetMode="External"/><Relationship Id="rId133" Type="http://schemas.openxmlformats.org/officeDocument/2006/relationships/hyperlink" Target="http://wikipeba.com/statslab13/player.php?player_id=11154" TargetMode="External"/><Relationship Id="rId154" Type="http://schemas.openxmlformats.org/officeDocument/2006/relationships/hyperlink" Target="http://wikipeba.com/statslab13/team_hist.php?team_id=78&amp;page=year&amp;year=2018" TargetMode="External"/><Relationship Id="rId175" Type="http://schemas.openxmlformats.org/officeDocument/2006/relationships/hyperlink" Target="http://wikipeba.com/statslab13/player.php?player_id=3705" TargetMode="External"/><Relationship Id="rId340" Type="http://schemas.openxmlformats.org/officeDocument/2006/relationships/hyperlink" Target="http://wikipeba.com/statslab13/team_hist.php?team_id=88&amp;page=year&amp;year=2018" TargetMode="External"/><Relationship Id="rId361" Type="http://schemas.openxmlformats.org/officeDocument/2006/relationships/hyperlink" Target="http://wikipeba.com/statslab13/player.php?player_id=3188" TargetMode="External"/><Relationship Id="rId196" Type="http://schemas.openxmlformats.org/officeDocument/2006/relationships/hyperlink" Target="http://wikipeba.com/statslab13/team_hist.php?team_id=89&amp;page=year&amp;year=2018" TargetMode="External"/><Relationship Id="rId200" Type="http://schemas.openxmlformats.org/officeDocument/2006/relationships/hyperlink" Target="http://wikipeba.com/statslab13/team_hist.php?team_id=84&amp;page=year&amp;year=2018" TargetMode="External"/><Relationship Id="rId382" Type="http://schemas.openxmlformats.org/officeDocument/2006/relationships/hyperlink" Target="http://wikipeba.com/statslab13/team_hist.php?team_id=77&amp;page=year&amp;year=2018" TargetMode="External"/><Relationship Id="rId16" Type="http://schemas.openxmlformats.org/officeDocument/2006/relationships/hyperlink" Target="http://wikipeba.com/statslab13/team_hist.php?team_id=77&amp;page=year&amp;year=2018" TargetMode="External"/><Relationship Id="rId221" Type="http://schemas.openxmlformats.org/officeDocument/2006/relationships/hyperlink" Target="http://wikipeba.com/statslab13/player.php?player_id=4754" TargetMode="External"/><Relationship Id="rId242" Type="http://schemas.openxmlformats.org/officeDocument/2006/relationships/hyperlink" Target="http://wikipeba.com/statslab13/team_hist.php?team_id=80&amp;page=year&amp;year=2018" TargetMode="External"/><Relationship Id="rId263" Type="http://schemas.openxmlformats.org/officeDocument/2006/relationships/hyperlink" Target="http://wikipeba.com/statslab13/player.php?player_id=2409" TargetMode="External"/><Relationship Id="rId284" Type="http://schemas.openxmlformats.org/officeDocument/2006/relationships/hyperlink" Target="http://wikipeba.com/statslab13/team_hist.php?team_id=91&amp;page=year&amp;year=2018" TargetMode="External"/><Relationship Id="rId319" Type="http://schemas.openxmlformats.org/officeDocument/2006/relationships/hyperlink" Target="http://wikipeba.com/statslab13/player.php?player_id=11870" TargetMode="External"/><Relationship Id="rId37" Type="http://schemas.openxmlformats.org/officeDocument/2006/relationships/hyperlink" Target="http://wikipeba.com/statslab13/player.php?player_id=1741" TargetMode="External"/><Relationship Id="rId58" Type="http://schemas.openxmlformats.org/officeDocument/2006/relationships/hyperlink" Target="http://wikipeba.com/statslab13/team_hist.php?team_id=93&amp;page=year&amp;year=2018" TargetMode="External"/><Relationship Id="rId79" Type="http://schemas.openxmlformats.org/officeDocument/2006/relationships/hyperlink" Target="http://wikipeba.com/statslab13/player.php?player_id=1502" TargetMode="External"/><Relationship Id="rId102" Type="http://schemas.openxmlformats.org/officeDocument/2006/relationships/hyperlink" Target="http://wikipeba.com/statslab13/team_hist.php?team_id=86&amp;page=year&amp;year=2018" TargetMode="External"/><Relationship Id="rId123" Type="http://schemas.openxmlformats.org/officeDocument/2006/relationships/hyperlink" Target="http://wikipeba.com/statslab13/player.php?player_id=4710" TargetMode="External"/><Relationship Id="rId144" Type="http://schemas.openxmlformats.org/officeDocument/2006/relationships/hyperlink" Target="http://wikipeba.com/statslab13/team_hist.php?team_id=96&amp;page=year&amp;year=2018" TargetMode="External"/><Relationship Id="rId330" Type="http://schemas.openxmlformats.org/officeDocument/2006/relationships/hyperlink" Target="http://wikipeba.com/statslab13/team_hist.php?team_id=95&amp;page=year&amp;year=2018" TargetMode="External"/><Relationship Id="rId90" Type="http://schemas.openxmlformats.org/officeDocument/2006/relationships/hyperlink" Target="http://wikipeba.com/statslab13/team_hist.php?team_id=93&amp;page=year&amp;year=2018" TargetMode="External"/><Relationship Id="rId165" Type="http://schemas.openxmlformats.org/officeDocument/2006/relationships/hyperlink" Target="http://wikipeba.com/statslab13/player.php?player_id=3758" TargetMode="External"/><Relationship Id="rId186" Type="http://schemas.openxmlformats.org/officeDocument/2006/relationships/hyperlink" Target="http://wikipeba.com/statslab13/team_hist.php?team_id=97&amp;page=year&amp;year=2018" TargetMode="External"/><Relationship Id="rId351" Type="http://schemas.openxmlformats.org/officeDocument/2006/relationships/hyperlink" Target="http://wikipeba.com/statslab13/player.php?player_id=10372" TargetMode="External"/><Relationship Id="rId372" Type="http://schemas.openxmlformats.org/officeDocument/2006/relationships/hyperlink" Target="http://wikipeba.com/statslab13/team_hist.php?team_id=99&amp;page=year&amp;year=2018" TargetMode="External"/><Relationship Id="rId393" Type="http://schemas.openxmlformats.org/officeDocument/2006/relationships/hyperlink" Target="http://wikipeba.com/statslab13/player.php?player_id=3338" TargetMode="External"/><Relationship Id="rId211" Type="http://schemas.openxmlformats.org/officeDocument/2006/relationships/hyperlink" Target="http://wikipeba.com/statslab13/player.php?player_id=3126" TargetMode="External"/><Relationship Id="rId232" Type="http://schemas.openxmlformats.org/officeDocument/2006/relationships/hyperlink" Target="http://wikipeba.com/statslab13/team_hist.php?team_id=90&amp;page=year&amp;year=2018" TargetMode="External"/><Relationship Id="rId253" Type="http://schemas.openxmlformats.org/officeDocument/2006/relationships/hyperlink" Target="http://wikipeba.com/statslab13/player.php?player_id=4003" TargetMode="External"/><Relationship Id="rId274" Type="http://schemas.openxmlformats.org/officeDocument/2006/relationships/hyperlink" Target="http://wikipeba.com/statslab13/team_hist.php?team_id=93&amp;page=year&amp;year=2018" TargetMode="External"/><Relationship Id="rId295" Type="http://schemas.openxmlformats.org/officeDocument/2006/relationships/hyperlink" Target="http://wikipeba.com/statslab13/player.php?player_id=11026" TargetMode="External"/><Relationship Id="rId309" Type="http://schemas.openxmlformats.org/officeDocument/2006/relationships/hyperlink" Target="http://wikipeba.com/statslab13/player.php?player_id=4354" TargetMode="External"/><Relationship Id="rId27" Type="http://schemas.openxmlformats.org/officeDocument/2006/relationships/hyperlink" Target="http://wikipeba.com/statslab13/player.php?player_id=1200" TargetMode="External"/><Relationship Id="rId48" Type="http://schemas.openxmlformats.org/officeDocument/2006/relationships/hyperlink" Target="http://wikipeba.com/statslab13/team_hist.php?team_id=82&amp;page=year&amp;year=2018" TargetMode="External"/><Relationship Id="rId69" Type="http://schemas.openxmlformats.org/officeDocument/2006/relationships/hyperlink" Target="http://wikipeba.com/statslab13/player.php?player_id=3411" TargetMode="External"/><Relationship Id="rId113" Type="http://schemas.openxmlformats.org/officeDocument/2006/relationships/hyperlink" Target="http://wikipeba.com/statslab13/player.php?player_id=1549" TargetMode="External"/><Relationship Id="rId134" Type="http://schemas.openxmlformats.org/officeDocument/2006/relationships/hyperlink" Target="http://wikipeba.com/statslab13/team_hist.php?team_id=98&amp;page=year&amp;year=2018" TargetMode="External"/><Relationship Id="rId320" Type="http://schemas.openxmlformats.org/officeDocument/2006/relationships/hyperlink" Target="http://wikipeba.com/statslab13/team_hist.php?team_id=99&amp;page=year&amp;year=2018" TargetMode="External"/><Relationship Id="rId80" Type="http://schemas.openxmlformats.org/officeDocument/2006/relationships/hyperlink" Target="http://wikipeba.com/statslab13/team_hist.php?team_id=91&amp;page=year&amp;year=2018" TargetMode="External"/><Relationship Id="rId155" Type="http://schemas.openxmlformats.org/officeDocument/2006/relationships/hyperlink" Target="http://wikipeba.com/statslab13/player.php?player_id=4490" TargetMode="External"/><Relationship Id="rId176" Type="http://schemas.openxmlformats.org/officeDocument/2006/relationships/hyperlink" Target="http://wikipeba.com/statslab13/team_hist.php?team_id=96&amp;page=year&amp;year=2018" TargetMode="External"/><Relationship Id="rId197" Type="http://schemas.openxmlformats.org/officeDocument/2006/relationships/hyperlink" Target="http://wikipeba.com/statslab13/player.php?player_id=10452" TargetMode="External"/><Relationship Id="rId341" Type="http://schemas.openxmlformats.org/officeDocument/2006/relationships/hyperlink" Target="http://wikipeba.com/statslab13/player.php?player_id=10315" TargetMode="External"/><Relationship Id="rId362" Type="http://schemas.openxmlformats.org/officeDocument/2006/relationships/hyperlink" Target="http://wikipeba.com/statslab13/team_hist.php?team_id=77&amp;page=year&amp;year=2018" TargetMode="External"/><Relationship Id="rId383" Type="http://schemas.openxmlformats.org/officeDocument/2006/relationships/hyperlink" Target="http://wikipeba.com/statslab13/player.php?player_id=12349" TargetMode="External"/><Relationship Id="rId201" Type="http://schemas.openxmlformats.org/officeDocument/2006/relationships/hyperlink" Target="http://wikipeba.com/statslab13/player.php?player_id=10030" TargetMode="External"/><Relationship Id="rId222" Type="http://schemas.openxmlformats.org/officeDocument/2006/relationships/hyperlink" Target="http://wikipeba.com/statslab13/team_hist.php?team_id=87&amp;page=year&amp;year=2018" TargetMode="External"/><Relationship Id="rId243" Type="http://schemas.openxmlformats.org/officeDocument/2006/relationships/hyperlink" Target="http://wikipeba.com/statslab13/player.php?player_id=11048" TargetMode="External"/><Relationship Id="rId264" Type="http://schemas.openxmlformats.org/officeDocument/2006/relationships/hyperlink" Target="http://wikipeba.com/statslab13/team_hist.php?team_id=84&amp;page=year&amp;year=2018" TargetMode="External"/><Relationship Id="rId285" Type="http://schemas.openxmlformats.org/officeDocument/2006/relationships/hyperlink" Target="http://wikipeba.com/statslab13/player.php?player_id=10530" TargetMode="External"/><Relationship Id="rId17" Type="http://schemas.openxmlformats.org/officeDocument/2006/relationships/hyperlink" Target="http://wikipeba.com/statslab13/player.php?player_id=4565" TargetMode="External"/><Relationship Id="rId38" Type="http://schemas.openxmlformats.org/officeDocument/2006/relationships/hyperlink" Target="http://wikipeba.com/statslab13/team_hist.php?team_id=100&amp;page=year&amp;year=2018" TargetMode="External"/><Relationship Id="rId59" Type="http://schemas.openxmlformats.org/officeDocument/2006/relationships/hyperlink" Target="http://wikipeba.com/statslab13/player.php?player_id=4539" TargetMode="External"/><Relationship Id="rId103" Type="http://schemas.openxmlformats.org/officeDocument/2006/relationships/hyperlink" Target="http://wikipeba.com/statslab13/player.php?player_id=8055" TargetMode="External"/><Relationship Id="rId124" Type="http://schemas.openxmlformats.org/officeDocument/2006/relationships/hyperlink" Target="http://wikipeba.com/statslab13/team_hist.php?team_id=83&amp;page=year&amp;year=2018" TargetMode="External"/><Relationship Id="rId310" Type="http://schemas.openxmlformats.org/officeDocument/2006/relationships/hyperlink" Target="http://wikipeba.com/statslab13/team_hist.php?team_id=97&amp;page=year&amp;year=2018" TargetMode="External"/><Relationship Id="rId70" Type="http://schemas.openxmlformats.org/officeDocument/2006/relationships/hyperlink" Target="http://wikipeba.com/statslab13/team_hist.php?team_id=96&amp;page=year&amp;year=2018" TargetMode="External"/><Relationship Id="rId91" Type="http://schemas.openxmlformats.org/officeDocument/2006/relationships/hyperlink" Target="http://wikipeba.com/statslab13/player.php?player_id=10537" TargetMode="External"/><Relationship Id="rId145" Type="http://schemas.openxmlformats.org/officeDocument/2006/relationships/hyperlink" Target="http://wikipeba.com/statslab13/player.php?player_id=9885" TargetMode="External"/><Relationship Id="rId166" Type="http://schemas.openxmlformats.org/officeDocument/2006/relationships/hyperlink" Target="http://wikipeba.com/statslab13/team_hist.php?team_id=91&amp;page=year&amp;year=2018" TargetMode="External"/><Relationship Id="rId187" Type="http://schemas.openxmlformats.org/officeDocument/2006/relationships/hyperlink" Target="http://wikipeba.com/statslab13/player.php?player_id=352" TargetMode="External"/><Relationship Id="rId331" Type="http://schemas.openxmlformats.org/officeDocument/2006/relationships/hyperlink" Target="http://wikipeba.com/statslab13/player.php?player_id=9761" TargetMode="External"/><Relationship Id="rId352" Type="http://schemas.openxmlformats.org/officeDocument/2006/relationships/hyperlink" Target="http://wikipeba.com/statslab13/team_hist.php?team_id=99&amp;page=year&amp;year=2018" TargetMode="External"/><Relationship Id="rId373" Type="http://schemas.openxmlformats.org/officeDocument/2006/relationships/hyperlink" Target="http://wikipeba.com/statslab13/player.php?player_id=675" TargetMode="External"/><Relationship Id="rId394" Type="http://schemas.openxmlformats.org/officeDocument/2006/relationships/hyperlink" Target="http://wikipeba.com/statslab13/team_hist.php?team_id=91&amp;page=year&amp;year=2018" TargetMode="External"/><Relationship Id="rId1" Type="http://schemas.openxmlformats.org/officeDocument/2006/relationships/hyperlink" Target="http://wikipeba.com/statslab13/player.php?player_id=7906" TargetMode="External"/><Relationship Id="rId212" Type="http://schemas.openxmlformats.org/officeDocument/2006/relationships/hyperlink" Target="http://wikipeba.com/statslab13/team_hist.php?team_id=83&amp;page=year&amp;year=2018" TargetMode="External"/><Relationship Id="rId233" Type="http://schemas.openxmlformats.org/officeDocument/2006/relationships/hyperlink" Target="http://wikipeba.com/statslab13/player.php?player_id=11219" TargetMode="External"/><Relationship Id="rId254" Type="http://schemas.openxmlformats.org/officeDocument/2006/relationships/hyperlink" Target="http://wikipeba.com/statslab13/team_hist.php?team_id=82&amp;page=year&amp;year=2018" TargetMode="External"/><Relationship Id="rId28" Type="http://schemas.openxmlformats.org/officeDocument/2006/relationships/hyperlink" Target="http://wikipeba.com/statslab13/team_hist.php?team_id=86&amp;page=year&amp;year=2018" TargetMode="External"/><Relationship Id="rId49" Type="http://schemas.openxmlformats.org/officeDocument/2006/relationships/hyperlink" Target="http://wikipeba.com/statslab13/player.php?player_id=4180" TargetMode="External"/><Relationship Id="rId114" Type="http://schemas.openxmlformats.org/officeDocument/2006/relationships/hyperlink" Target="http://wikipeba.com/statslab13/team_hist.php?team_id=99&amp;page=year&amp;year=2018" TargetMode="External"/><Relationship Id="rId275" Type="http://schemas.openxmlformats.org/officeDocument/2006/relationships/hyperlink" Target="http://wikipeba.com/statslab13/player.php?player_id=386" TargetMode="External"/><Relationship Id="rId296" Type="http://schemas.openxmlformats.org/officeDocument/2006/relationships/hyperlink" Target="http://wikipeba.com/statslab13/team_hist.php?team_id=92&amp;page=year&amp;year=2018" TargetMode="External"/><Relationship Id="rId300" Type="http://schemas.openxmlformats.org/officeDocument/2006/relationships/hyperlink" Target="http://wikipeba.com/statslab13/team_hist.php?team_id=83&amp;page=year&amp;year=2018" TargetMode="External"/><Relationship Id="rId60" Type="http://schemas.openxmlformats.org/officeDocument/2006/relationships/hyperlink" Target="http://wikipeba.com/statslab13/team_hist.php?team_id=91&amp;page=year&amp;year=2018" TargetMode="External"/><Relationship Id="rId81" Type="http://schemas.openxmlformats.org/officeDocument/2006/relationships/hyperlink" Target="http://wikipeba.com/statslab13/player.php?player_id=11886" TargetMode="External"/><Relationship Id="rId135" Type="http://schemas.openxmlformats.org/officeDocument/2006/relationships/hyperlink" Target="http://wikipeba.com/statslab13/player.php?player_id=11265" TargetMode="External"/><Relationship Id="rId156" Type="http://schemas.openxmlformats.org/officeDocument/2006/relationships/hyperlink" Target="http://wikipeba.com/statslab13/team_hist.php?team_id=84&amp;page=year&amp;year=2018" TargetMode="External"/><Relationship Id="rId177" Type="http://schemas.openxmlformats.org/officeDocument/2006/relationships/hyperlink" Target="http://wikipeba.com/statslab13/player.php?player_id=3388" TargetMode="External"/><Relationship Id="rId198" Type="http://schemas.openxmlformats.org/officeDocument/2006/relationships/hyperlink" Target="http://wikipeba.com/statslab13/team_hist.php?team_id=81&amp;page=year&amp;year=2018" TargetMode="External"/><Relationship Id="rId321" Type="http://schemas.openxmlformats.org/officeDocument/2006/relationships/hyperlink" Target="http://wikipeba.com/statslab13/player.php?player_id=4917" TargetMode="External"/><Relationship Id="rId342" Type="http://schemas.openxmlformats.org/officeDocument/2006/relationships/hyperlink" Target="http://wikipeba.com/statslab13/team_hist.php?team_id=100&amp;page=year&amp;year=2018" TargetMode="External"/><Relationship Id="rId363" Type="http://schemas.openxmlformats.org/officeDocument/2006/relationships/hyperlink" Target="http://wikipeba.com/statslab13/player.php?player_id=11101" TargetMode="External"/><Relationship Id="rId384" Type="http://schemas.openxmlformats.org/officeDocument/2006/relationships/hyperlink" Target="http://wikipeba.com/statslab13/team_hist.php?team_id=98&amp;page=year&amp;year=2018" TargetMode="External"/><Relationship Id="rId202" Type="http://schemas.openxmlformats.org/officeDocument/2006/relationships/hyperlink" Target="http://wikipeba.com/statslab13/team_hist.php?team_id=95&amp;page=year&amp;year=2018" TargetMode="External"/><Relationship Id="rId223" Type="http://schemas.openxmlformats.org/officeDocument/2006/relationships/hyperlink" Target="http://wikipeba.com/statslab13/player.php?player_id=10487" TargetMode="External"/><Relationship Id="rId244" Type="http://schemas.openxmlformats.org/officeDocument/2006/relationships/hyperlink" Target="http://wikipeba.com/statslab13/team_hist.php?team_id=88&amp;page=year&amp;year=2018" TargetMode="External"/><Relationship Id="rId18" Type="http://schemas.openxmlformats.org/officeDocument/2006/relationships/hyperlink" Target="http://wikipeba.com/statslab13/team_hist.php?team_id=81&amp;page=year&amp;year=2018" TargetMode="External"/><Relationship Id="rId39" Type="http://schemas.openxmlformats.org/officeDocument/2006/relationships/hyperlink" Target="http://wikipeba.com/statslab13/player.php?player_id=2505" TargetMode="External"/><Relationship Id="rId265" Type="http://schemas.openxmlformats.org/officeDocument/2006/relationships/hyperlink" Target="http://wikipeba.com/statslab13/player.php?player_id=10993" TargetMode="External"/><Relationship Id="rId286" Type="http://schemas.openxmlformats.org/officeDocument/2006/relationships/hyperlink" Target="http://wikipeba.com/statslab13/team_hist.php?team_id=87&amp;page=year&amp;year=2018" TargetMode="External"/><Relationship Id="rId50" Type="http://schemas.openxmlformats.org/officeDocument/2006/relationships/hyperlink" Target="http://wikipeba.com/statslab13/team_hist.php?team_id=78&amp;page=year&amp;year=2018" TargetMode="External"/><Relationship Id="rId104" Type="http://schemas.openxmlformats.org/officeDocument/2006/relationships/hyperlink" Target="http://wikipeba.com/statslab13/team_hist.php?team_id=98&amp;page=year&amp;year=2018" TargetMode="External"/><Relationship Id="rId125" Type="http://schemas.openxmlformats.org/officeDocument/2006/relationships/hyperlink" Target="http://wikipeba.com/statslab13/player.php?player_id=3516" TargetMode="External"/><Relationship Id="rId146" Type="http://schemas.openxmlformats.org/officeDocument/2006/relationships/hyperlink" Target="http://wikipeba.com/statslab13/team_hist.php?team_id=81&amp;page=year&amp;year=2018" TargetMode="External"/><Relationship Id="rId167" Type="http://schemas.openxmlformats.org/officeDocument/2006/relationships/hyperlink" Target="http://wikipeba.com/statslab13/player.php?player_id=12035" TargetMode="External"/><Relationship Id="rId188" Type="http://schemas.openxmlformats.org/officeDocument/2006/relationships/hyperlink" Target="http://wikipeba.com/statslab13/team_hist.php?team_id=99&amp;page=year&amp;year=2018" TargetMode="External"/><Relationship Id="rId311" Type="http://schemas.openxmlformats.org/officeDocument/2006/relationships/hyperlink" Target="http://wikipeba.com/statslab13/player.php?player_id=10265" TargetMode="External"/><Relationship Id="rId332" Type="http://schemas.openxmlformats.org/officeDocument/2006/relationships/hyperlink" Target="http://wikipeba.com/statslab13/team_hist.php?team_id=85&amp;page=year&amp;year=2018" TargetMode="External"/><Relationship Id="rId353" Type="http://schemas.openxmlformats.org/officeDocument/2006/relationships/hyperlink" Target="http://wikipeba.com/statslab13/player.php?player_id=10647" TargetMode="External"/><Relationship Id="rId374" Type="http://schemas.openxmlformats.org/officeDocument/2006/relationships/hyperlink" Target="http://wikipeba.com/statslab13/team_hist.php?team_id=78&amp;page=year&amp;year=2018" TargetMode="External"/><Relationship Id="rId395" Type="http://schemas.openxmlformats.org/officeDocument/2006/relationships/hyperlink" Target="http://wikipeba.com/statslab13/player.php?player_id=4475" TargetMode="External"/><Relationship Id="rId71" Type="http://schemas.openxmlformats.org/officeDocument/2006/relationships/hyperlink" Target="http://wikipeba.com/statslab13/player.php?player_id=534" TargetMode="External"/><Relationship Id="rId92" Type="http://schemas.openxmlformats.org/officeDocument/2006/relationships/hyperlink" Target="http://wikipeba.com/statslab13/team_hist.php?team_id=79&amp;page=year&amp;year=2018" TargetMode="External"/><Relationship Id="rId213" Type="http://schemas.openxmlformats.org/officeDocument/2006/relationships/hyperlink" Target="http://wikipeba.com/statslab13/player.php?player_id=1678" TargetMode="External"/><Relationship Id="rId234" Type="http://schemas.openxmlformats.org/officeDocument/2006/relationships/hyperlink" Target="http://wikipeba.com/statslab13/team_hist.php?team_id=90&amp;page=year&amp;year=2018" TargetMode="External"/><Relationship Id="rId2" Type="http://schemas.openxmlformats.org/officeDocument/2006/relationships/hyperlink" Target="http://wikipeba.com/statslab13/team_hist.php?team_id=79&amp;page=year&amp;year=2018" TargetMode="External"/><Relationship Id="rId29" Type="http://schemas.openxmlformats.org/officeDocument/2006/relationships/hyperlink" Target="http://wikipeba.com/statslab13/player.php?player_id=4797" TargetMode="External"/><Relationship Id="rId255" Type="http://schemas.openxmlformats.org/officeDocument/2006/relationships/hyperlink" Target="http://wikipeba.com/statslab13/player.php?player_id=4749" TargetMode="External"/><Relationship Id="rId276" Type="http://schemas.openxmlformats.org/officeDocument/2006/relationships/hyperlink" Target="http://wikipeba.com/statslab13/team_hist.php?team_id=91&amp;page=year&amp;year=2018" TargetMode="External"/><Relationship Id="rId297" Type="http://schemas.openxmlformats.org/officeDocument/2006/relationships/hyperlink" Target="http://wikipeba.com/statslab13/player.php?player_id=4018" TargetMode="External"/><Relationship Id="rId40" Type="http://schemas.openxmlformats.org/officeDocument/2006/relationships/hyperlink" Target="http://wikipeba.com/statslab13/team_hist.php?team_id=95&amp;page=year&amp;year=2018" TargetMode="External"/><Relationship Id="rId115" Type="http://schemas.openxmlformats.org/officeDocument/2006/relationships/hyperlink" Target="http://wikipeba.com/statslab13/player.php?player_id=995" TargetMode="External"/><Relationship Id="rId136" Type="http://schemas.openxmlformats.org/officeDocument/2006/relationships/hyperlink" Target="http://wikipeba.com/statslab13/team_hist.php?team_id=90&amp;page=year&amp;year=2018" TargetMode="External"/><Relationship Id="rId157" Type="http://schemas.openxmlformats.org/officeDocument/2006/relationships/hyperlink" Target="http://wikipeba.com/statslab13/player.php?player_id=10986" TargetMode="External"/><Relationship Id="rId178" Type="http://schemas.openxmlformats.org/officeDocument/2006/relationships/hyperlink" Target="http://wikipeba.com/statslab13/team_hist.php?team_id=80&amp;page=year&amp;year=2018" TargetMode="External"/><Relationship Id="rId301" Type="http://schemas.openxmlformats.org/officeDocument/2006/relationships/hyperlink" Target="http://wikipeba.com/statslab13/player.php?player_id=7791" TargetMode="External"/><Relationship Id="rId322" Type="http://schemas.openxmlformats.org/officeDocument/2006/relationships/hyperlink" Target="http://wikipeba.com/statslab13/team_hist.php?team_id=97&amp;page=year&amp;year=2018" TargetMode="External"/><Relationship Id="rId343" Type="http://schemas.openxmlformats.org/officeDocument/2006/relationships/hyperlink" Target="http://wikipeba.com/statslab13/player.php?player_id=467" TargetMode="External"/><Relationship Id="rId364" Type="http://schemas.openxmlformats.org/officeDocument/2006/relationships/hyperlink" Target="http://wikipeba.com/statslab13/team_hist.php?team_id=78&amp;page=year&amp;year=2018" TargetMode="External"/><Relationship Id="rId61" Type="http://schemas.openxmlformats.org/officeDocument/2006/relationships/hyperlink" Target="http://wikipeba.com/statslab13/player.php?player_id=4484" TargetMode="External"/><Relationship Id="rId82" Type="http://schemas.openxmlformats.org/officeDocument/2006/relationships/hyperlink" Target="http://wikipeba.com/statslab13/team_hist.php?team_id=96&amp;page=year&amp;year=2018" TargetMode="External"/><Relationship Id="rId199" Type="http://schemas.openxmlformats.org/officeDocument/2006/relationships/hyperlink" Target="http://wikipeba.com/statslab13/player.php?player_id=9857" TargetMode="External"/><Relationship Id="rId203" Type="http://schemas.openxmlformats.org/officeDocument/2006/relationships/hyperlink" Target="http://wikipeba.com/statslab13/player.php?player_id=4391" TargetMode="External"/><Relationship Id="rId385" Type="http://schemas.openxmlformats.org/officeDocument/2006/relationships/hyperlink" Target="http://wikipeba.com/statslab13/player.php?player_id=1743" TargetMode="External"/><Relationship Id="rId19" Type="http://schemas.openxmlformats.org/officeDocument/2006/relationships/hyperlink" Target="http://wikipeba.com/statslab13/player.php?player_id=3108" TargetMode="External"/><Relationship Id="rId224" Type="http://schemas.openxmlformats.org/officeDocument/2006/relationships/hyperlink" Target="http://wikipeba.com/statslab13/team_hist.php?team_id=87&amp;page=year&amp;year=2018" TargetMode="External"/><Relationship Id="rId245" Type="http://schemas.openxmlformats.org/officeDocument/2006/relationships/hyperlink" Target="http://wikipeba.com/statslab13/player.php?player_id=4963" TargetMode="External"/><Relationship Id="rId266" Type="http://schemas.openxmlformats.org/officeDocument/2006/relationships/hyperlink" Target="http://wikipeba.com/statslab13/team_hist.php?team_id=77&amp;page=year&amp;year=2018" TargetMode="External"/><Relationship Id="rId287" Type="http://schemas.openxmlformats.org/officeDocument/2006/relationships/hyperlink" Target="http://wikipeba.com/statslab13/player.php?player_id=10856" TargetMode="External"/><Relationship Id="rId30" Type="http://schemas.openxmlformats.org/officeDocument/2006/relationships/hyperlink" Target="http://wikipeba.com/statslab13/team_hist.php?team_id=100&amp;page=year&amp;year=2018" TargetMode="External"/><Relationship Id="rId105" Type="http://schemas.openxmlformats.org/officeDocument/2006/relationships/hyperlink" Target="http://wikipeba.com/statslab13/player.php?player_id=11359" TargetMode="External"/><Relationship Id="rId126" Type="http://schemas.openxmlformats.org/officeDocument/2006/relationships/hyperlink" Target="http://wikipeba.com/statslab13/team_hist.php?team_id=100&amp;page=year&amp;year=2018" TargetMode="External"/><Relationship Id="rId147" Type="http://schemas.openxmlformats.org/officeDocument/2006/relationships/hyperlink" Target="http://wikipeba.com/statslab13/player.php?player_id=9279" TargetMode="External"/><Relationship Id="rId168" Type="http://schemas.openxmlformats.org/officeDocument/2006/relationships/hyperlink" Target="http://wikipeba.com/statslab13/team_hist.php?team_id=87&amp;page=year&amp;year=2018" TargetMode="External"/><Relationship Id="rId312" Type="http://schemas.openxmlformats.org/officeDocument/2006/relationships/hyperlink" Target="http://wikipeba.com/statslab13/team_hist.php?team_id=90&amp;page=year&amp;year=2018" TargetMode="External"/><Relationship Id="rId333" Type="http://schemas.openxmlformats.org/officeDocument/2006/relationships/hyperlink" Target="http://wikipeba.com/statslab13/player.php?player_id=1356" TargetMode="External"/><Relationship Id="rId354" Type="http://schemas.openxmlformats.org/officeDocument/2006/relationships/hyperlink" Target="http://wikipeba.com/statslab13/team_hist.php?team_id=78&amp;page=year&amp;year=2018" TargetMode="External"/><Relationship Id="rId51" Type="http://schemas.openxmlformats.org/officeDocument/2006/relationships/hyperlink" Target="http://wikipeba.com/statslab13/player.php?player_id=8181" TargetMode="External"/><Relationship Id="rId72" Type="http://schemas.openxmlformats.org/officeDocument/2006/relationships/hyperlink" Target="http://wikipeba.com/statslab13/team_hist.php?team_id=92&amp;page=year&amp;year=2018" TargetMode="External"/><Relationship Id="rId93" Type="http://schemas.openxmlformats.org/officeDocument/2006/relationships/hyperlink" Target="http://wikipeba.com/statslab13/player.php?player_id=10559" TargetMode="External"/><Relationship Id="rId189" Type="http://schemas.openxmlformats.org/officeDocument/2006/relationships/hyperlink" Target="http://wikipeba.com/statslab13/player.php?player_id=11223" TargetMode="External"/><Relationship Id="rId375" Type="http://schemas.openxmlformats.org/officeDocument/2006/relationships/hyperlink" Target="http://wikipeba.com/statslab13/player.php?player_id=12354" TargetMode="External"/><Relationship Id="rId396" Type="http://schemas.openxmlformats.org/officeDocument/2006/relationships/hyperlink" Target="http://wikipeba.com/statslab13/team_hist.php?team_id=92&amp;page=year&amp;year=2018" TargetMode="External"/><Relationship Id="rId3" Type="http://schemas.openxmlformats.org/officeDocument/2006/relationships/hyperlink" Target="http://wikipeba.com/statslab13/player.php?player_id=9946" TargetMode="External"/><Relationship Id="rId214" Type="http://schemas.openxmlformats.org/officeDocument/2006/relationships/hyperlink" Target="http://wikipeba.com/statslab13/team_hist.php?team_id=97&amp;page=year&amp;year=2018" TargetMode="External"/><Relationship Id="rId235" Type="http://schemas.openxmlformats.org/officeDocument/2006/relationships/hyperlink" Target="http://wikipeba.com/statslab13/player.php?player_id=1755" TargetMode="External"/><Relationship Id="rId256" Type="http://schemas.openxmlformats.org/officeDocument/2006/relationships/hyperlink" Target="http://wikipeba.com/statslab13/team_hist.php?team_id=77&amp;page=year&amp;year=2018" TargetMode="External"/><Relationship Id="rId277" Type="http://schemas.openxmlformats.org/officeDocument/2006/relationships/hyperlink" Target="http://wikipeba.com/statslab13/player.php?player_id=9681" TargetMode="External"/><Relationship Id="rId298" Type="http://schemas.openxmlformats.org/officeDocument/2006/relationships/hyperlink" Target="http://wikipeba.com/statslab13/team_hist.php?team_id=95&amp;page=year&amp;year=2018" TargetMode="External"/><Relationship Id="rId400" Type="http://schemas.openxmlformats.org/officeDocument/2006/relationships/hyperlink" Target="http://wikipeba.com/statslab13/team_hist.php?team_id=94&amp;page=year&amp;year=2018" TargetMode="External"/><Relationship Id="rId116" Type="http://schemas.openxmlformats.org/officeDocument/2006/relationships/hyperlink" Target="http://wikipeba.com/statslab13/team_hist.php?team_id=79&amp;page=year&amp;year=2018" TargetMode="External"/><Relationship Id="rId137" Type="http://schemas.openxmlformats.org/officeDocument/2006/relationships/hyperlink" Target="http://wikipeba.com/statslab13/player.php?player_id=478" TargetMode="External"/><Relationship Id="rId158" Type="http://schemas.openxmlformats.org/officeDocument/2006/relationships/hyperlink" Target="http://wikipeba.com/statslab13/team_hist.php?team_id=89&amp;page=year&amp;year=2018" TargetMode="External"/><Relationship Id="rId302" Type="http://schemas.openxmlformats.org/officeDocument/2006/relationships/hyperlink" Target="http://wikipeba.com/statslab13/team_hist.php?team_id=98&amp;page=year&amp;year=2018" TargetMode="External"/><Relationship Id="rId323" Type="http://schemas.openxmlformats.org/officeDocument/2006/relationships/hyperlink" Target="http://wikipeba.com/statslab13/player.php?player_id=11107" TargetMode="External"/><Relationship Id="rId344" Type="http://schemas.openxmlformats.org/officeDocument/2006/relationships/hyperlink" Target="http://wikipeba.com/statslab13/team_hist.php?team_id=80&amp;page=year&amp;year=2018" TargetMode="External"/><Relationship Id="rId20" Type="http://schemas.openxmlformats.org/officeDocument/2006/relationships/hyperlink" Target="http://wikipeba.com/statslab13/team_hist.php?team_id=84&amp;page=year&amp;year=2018" TargetMode="External"/><Relationship Id="rId41" Type="http://schemas.openxmlformats.org/officeDocument/2006/relationships/hyperlink" Target="http://wikipeba.com/statslab13/player.php?player_id=1115" TargetMode="External"/><Relationship Id="rId62" Type="http://schemas.openxmlformats.org/officeDocument/2006/relationships/hyperlink" Target="http://wikipeba.com/statslab13/team_hist.php?team_id=95&amp;page=year&amp;year=2018" TargetMode="External"/><Relationship Id="rId83" Type="http://schemas.openxmlformats.org/officeDocument/2006/relationships/hyperlink" Target="http://wikipeba.com/statslab13/player.php?player_id=10481" TargetMode="External"/><Relationship Id="rId179" Type="http://schemas.openxmlformats.org/officeDocument/2006/relationships/hyperlink" Target="http://wikipeba.com/statslab13/player.php?player_id=3110" TargetMode="External"/><Relationship Id="rId365" Type="http://schemas.openxmlformats.org/officeDocument/2006/relationships/hyperlink" Target="http://wikipeba.com/statslab13/player.php?player_id=4701" TargetMode="External"/><Relationship Id="rId386" Type="http://schemas.openxmlformats.org/officeDocument/2006/relationships/hyperlink" Target="http://wikipeba.com/statslab13/team_hist.php?team_id=91&amp;page=year&amp;year=2018" TargetMode="External"/><Relationship Id="rId190" Type="http://schemas.openxmlformats.org/officeDocument/2006/relationships/hyperlink" Target="http://wikipeba.com/statslab13/team_hist.php?team_id=93&amp;page=year&amp;year=2018" TargetMode="External"/><Relationship Id="rId204" Type="http://schemas.openxmlformats.org/officeDocument/2006/relationships/hyperlink" Target="http://wikipeba.com/statslab13/team_hist.php?team_id=79&amp;page=year&amp;year=2018" TargetMode="External"/><Relationship Id="rId225" Type="http://schemas.openxmlformats.org/officeDocument/2006/relationships/hyperlink" Target="http://wikipeba.com/statslab13/player.php?player_id=4604" TargetMode="External"/><Relationship Id="rId246" Type="http://schemas.openxmlformats.org/officeDocument/2006/relationships/hyperlink" Target="http://wikipeba.com/statslab13/team_hist.php?team_id=86&amp;page=year&amp;year=2018" TargetMode="External"/><Relationship Id="rId267" Type="http://schemas.openxmlformats.org/officeDocument/2006/relationships/hyperlink" Target="http://wikipeba.com/statslab13/player.php?player_id=4872" TargetMode="External"/><Relationship Id="rId288" Type="http://schemas.openxmlformats.org/officeDocument/2006/relationships/hyperlink" Target="http://wikipeba.com/statslab13/team_hist.php?team_id=86&amp;page=year&amp;year=2018" TargetMode="External"/><Relationship Id="rId106" Type="http://schemas.openxmlformats.org/officeDocument/2006/relationships/hyperlink" Target="http://wikipeba.com/statslab13/team_hist.php?team_id=85&amp;page=year&amp;year=2018" TargetMode="External"/><Relationship Id="rId127" Type="http://schemas.openxmlformats.org/officeDocument/2006/relationships/hyperlink" Target="http://wikipeba.com/statslab13/player.php?player_id=5131" TargetMode="External"/><Relationship Id="rId313" Type="http://schemas.openxmlformats.org/officeDocument/2006/relationships/hyperlink" Target="http://wikipeba.com/statslab13/player.php?player_id=3285" TargetMode="External"/><Relationship Id="rId10" Type="http://schemas.openxmlformats.org/officeDocument/2006/relationships/hyperlink" Target="http://wikipeba.com/statslab13/team_hist.php?team_id=85&amp;page=year&amp;year=2018" TargetMode="External"/><Relationship Id="rId31" Type="http://schemas.openxmlformats.org/officeDocument/2006/relationships/hyperlink" Target="http://wikipeba.com/statslab13/player.php?player_id=3599" TargetMode="External"/><Relationship Id="rId52" Type="http://schemas.openxmlformats.org/officeDocument/2006/relationships/hyperlink" Target="http://wikipeba.com/statslab13/team_hist.php?team_id=100&amp;page=year&amp;year=2018" TargetMode="External"/><Relationship Id="rId73" Type="http://schemas.openxmlformats.org/officeDocument/2006/relationships/hyperlink" Target="http://wikipeba.com/statslab13/player.php?player_id=3430" TargetMode="External"/><Relationship Id="rId94" Type="http://schemas.openxmlformats.org/officeDocument/2006/relationships/hyperlink" Target="http://wikipeba.com/statslab13/team_hist.php?team_id=99&amp;page=year&amp;year=2018" TargetMode="External"/><Relationship Id="rId148" Type="http://schemas.openxmlformats.org/officeDocument/2006/relationships/hyperlink" Target="http://wikipeba.com/statslab13/team_hist.php?team_id=85&amp;page=year&amp;year=2018" TargetMode="External"/><Relationship Id="rId169" Type="http://schemas.openxmlformats.org/officeDocument/2006/relationships/hyperlink" Target="http://wikipeba.com/statslab13/player.php?player_id=13733" TargetMode="External"/><Relationship Id="rId334" Type="http://schemas.openxmlformats.org/officeDocument/2006/relationships/hyperlink" Target="http://wikipeba.com/statslab13/team_hist.php?team_id=98&amp;page=year&amp;year=2018" TargetMode="External"/><Relationship Id="rId355" Type="http://schemas.openxmlformats.org/officeDocument/2006/relationships/hyperlink" Target="http://wikipeba.com/statslab13/player.php?player_id=11259" TargetMode="External"/><Relationship Id="rId376" Type="http://schemas.openxmlformats.org/officeDocument/2006/relationships/hyperlink" Target="http://wikipeba.com/statslab13/team_hist.php?team_id=85&amp;page=year&amp;year=2018" TargetMode="External"/><Relationship Id="rId397" Type="http://schemas.openxmlformats.org/officeDocument/2006/relationships/hyperlink" Target="http://wikipeba.com/statslab13/player.php?player_id=3248" TargetMode="External"/><Relationship Id="rId4" Type="http://schemas.openxmlformats.org/officeDocument/2006/relationships/hyperlink" Target="http://wikipeba.com/statslab13/team_hist.php?team_id=94&amp;page=year&amp;year=2018" TargetMode="External"/><Relationship Id="rId180" Type="http://schemas.openxmlformats.org/officeDocument/2006/relationships/hyperlink" Target="http://wikipeba.com/statslab13/team_hist.php?team_id=78&amp;page=year&amp;year=2018" TargetMode="External"/><Relationship Id="rId215" Type="http://schemas.openxmlformats.org/officeDocument/2006/relationships/hyperlink" Target="http://wikipeba.com/statslab13/player.php?player_id=12148" TargetMode="External"/><Relationship Id="rId236" Type="http://schemas.openxmlformats.org/officeDocument/2006/relationships/hyperlink" Target="http://wikipeba.com/statslab13/team_hist.php?team_id=86&amp;page=year&amp;year=2018" TargetMode="External"/><Relationship Id="rId257" Type="http://schemas.openxmlformats.org/officeDocument/2006/relationships/hyperlink" Target="http://wikipeba.com/statslab13/player.php?player_id=1333" TargetMode="External"/><Relationship Id="rId278" Type="http://schemas.openxmlformats.org/officeDocument/2006/relationships/hyperlink" Target="http://wikipeba.com/statslab13/team_hist.php?team_id=90&amp;page=year&amp;year=2018" TargetMode="External"/><Relationship Id="rId401" Type="http://schemas.openxmlformats.org/officeDocument/2006/relationships/printerSettings" Target="../printerSettings/printerSettings1.bin"/><Relationship Id="rId303" Type="http://schemas.openxmlformats.org/officeDocument/2006/relationships/hyperlink" Target="http://wikipeba.com/statslab13/player.php?player_id=3951" TargetMode="External"/><Relationship Id="rId42" Type="http://schemas.openxmlformats.org/officeDocument/2006/relationships/hyperlink" Target="http://wikipeba.com/statslab13/team_hist.php?team_id=99&amp;page=year&amp;year=2018" TargetMode="External"/><Relationship Id="rId84" Type="http://schemas.openxmlformats.org/officeDocument/2006/relationships/hyperlink" Target="http://wikipeba.com/statslab13/team_hist.php?team_id=96&amp;page=year&amp;year=2018" TargetMode="External"/><Relationship Id="rId138" Type="http://schemas.openxmlformats.org/officeDocument/2006/relationships/hyperlink" Target="http://wikipeba.com/statslab13/team_hist.php?team_id=97&amp;page=year&amp;year=2018" TargetMode="External"/><Relationship Id="rId345" Type="http://schemas.openxmlformats.org/officeDocument/2006/relationships/hyperlink" Target="http://wikipeba.com/statslab13/player.php?player_id=5521" TargetMode="External"/><Relationship Id="rId387" Type="http://schemas.openxmlformats.org/officeDocument/2006/relationships/hyperlink" Target="http://wikipeba.com/statslab13/player.php?player_id=3737" TargetMode="External"/><Relationship Id="rId191" Type="http://schemas.openxmlformats.org/officeDocument/2006/relationships/hyperlink" Target="http://wikipeba.com/statslab13/player.php?player_id=9820" TargetMode="External"/><Relationship Id="rId205" Type="http://schemas.openxmlformats.org/officeDocument/2006/relationships/hyperlink" Target="http://wikipeba.com/statslab13/player.php?player_id=3047" TargetMode="External"/><Relationship Id="rId247" Type="http://schemas.openxmlformats.org/officeDocument/2006/relationships/hyperlink" Target="http://wikipeba.com/statslab13/player.php?player_id=3403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peba.com/statslab13/player.php?player_id=11219" TargetMode="External"/><Relationship Id="rId21" Type="http://schemas.openxmlformats.org/officeDocument/2006/relationships/hyperlink" Target="http://wikipeba.com/statslab13/player.php?player_id=1115" TargetMode="External"/><Relationship Id="rId42" Type="http://schemas.openxmlformats.org/officeDocument/2006/relationships/hyperlink" Target="http://wikipeba.com/statslab13/player.php?player_id=10481" TargetMode="External"/><Relationship Id="rId63" Type="http://schemas.openxmlformats.org/officeDocument/2006/relationships/hyperlink" Target="http://wikipeba.com/statslab13/player.php?player_id=3516" TargetMode="External"/><Relationship Id="rId84" Type="http://schemas.openxmlformats.org/officeDocument/2006/relationships/hyperlink" Target="http://wikipeba.com/statslab13/player.php?player_id=12035" TargetMode="External"/><Relationship Id="rId138" Type="http://schemas.openxmlformats.org/officeDocument/2006/relationships/hyperlink" Target="http://wikipeba.com/statslab13/player.php?player_id=386" TargetMode="External"/><Relationship Id="rId159" Type="http://schemas.openxmlformats.org/officeDocument/2006/relationships/hyperlink" Target="http://wikipeba.com/statslab13/player.php?player_id=10978" TargetMode="External"/><Relationship Id="rId170" Type="http://schemas.openxmlformats.org/officeDocument/2006/relationships/hyperlink" Target="http://wikipeba.com/statslab13/player.php?player_id=2194" TargetMode="External"/><Relationship Id="rId191" Type="http://schemas.openxmlformats.org/officeDocument/2006/relationships/hyperlink" Target="http://wikipeba.com/statslab13/player.php?player_id=3821" TargetMode="External"/><Relationship Id="rId196" Type="http://schemas.openxmlformats.org/officeDocument/2006/relationships/hyperlink" Target="http://wikipeba.com/statslab13/player.php?player_id=3655" TargetMode="External"/><Relationship Id="rId200" Type="http://schemas.openxmlformats.org/officeDocument/2006/relationships/hyperlink" Target="http://wikipeba.com/statslab13/player.php?player_id=4367" TargetMode="External"/><Relationship Id="rId16" Type="http://schemas.openxmlformats.org/officeDocument/2006/relationships/hyperlink" Target="http://wikipeba.com/statslab13/player.php?player_id=3599" TargetMode="External"/><Relationship Id="rId107" Type="http://schemas.openxmlformats.org/officeDocument/2006/relationships/hyperlink" Target="http://wikipeba.com/statslab13/player.php?player_id=1678" TargetMode="External"/><Relationship Id="rId11" Type="http://schemas.openxmlformats.org/officeDocument/2006/relationships/hyperlink" Target="http://wikipeba.com/statslab13/player.php?player_id=4850" TargetMode="External"/><Relationship Id="rId32" Type="http://schemas.openxmlformats.org/officeDocument/2006/relationships/hyperlink" Target="http://wikipeba.com/statslab13/player.php?player_id=11825" TargetMode="External"/><Relationship Id="rId37" Type="http://schemas.openxmlformats.org/officeDocument/2006/relationships/hyperlink" Target="http://wikipeba.com/statslab13/player.php?player_id=3430" TargetMode="External"/><Relationship Id="rId53" Type="http://schemas.openxmlformats.org/officeDocument/2006/relationships/hyperlink" Target="http://wikipeba.com/statslab13/player.php?player_id=11359" TargetMode="External"/><Relationship Id="rId58" Type="http://schemas.openxmlformats.org/officeDocument/2006/relationships/hyperlink" Target="http://wikipeba.com/statslab13/player.php?player_id=995" TargetMode="External"/><Relationship Id="rId74" Type="http://schemas.openxmlformats.org/officeDocument/2006/relationships/hyperlink" Target="http://wikipeba.com/statslab13/player.php?player_id=9279" TargetMode="External"/><Relationship Id="rId79" Type="http://schemas.openxmlformats.org/officeDocument/2006/relationships/hyperlink" Target="http://wikipeba.com/statslab13/player.php?player_id=10986" TargetMode="External"/><Relationship Id="rId102" Type="http://schemas.openxmlformats.org/officeDocument/2006/relationships/hyperlink" Target="http://wikipeba.com/statslab13/player.php?player_id=4391" TargetMode="External"/><Relationship Id="rId123" Type="http://schemas.openxmlformats.org/officeDocument/2006/relationships/hyperlink" Target="http://wikipeba.com/statslab13/player.php?player_id=4963" TargetMode="External"/><Relationship Id="rId128" Type="http://schemas.openxmlformats.org/officeDocument/2006/relationships/hyperlink" Target="http://wikipeba.com/statslab13/player.php?player_id=4749" TargetMode="External"/><Relationship Id="rId144" Type="http://schemas.openxmlformats.org/officeDocument/2006/relationships/hyperlink" Target="http://wikipeba.com/statslab13/player.php?player_id=10856" TargetMode="External"/><Relationship Id="rId149" Type="http://schemas.openxmlformats.org/officeDocument/2006/relationships/hyperlink" Target="http://wikipeba.com/statslab13/player.php?player_id=4018" TargetMode="External"/><Relationship Id="rId5" Type="http://schemas.openxmlformats.org/officeDocument/2006/relationships/hyperlink" Target="http://wikipeba.com/statslab13/player.php?player_id=4974" TargetMode="External"/><Relationship Id="rId90" Type="http://schemas.openxmlformats.org/officeDocument/2006/relationships/hyperlink" Target="http://wikipeba.com/statslab13/player.php?player_id=3110" TargetMode="External"/><Relationship Id="rId95" Type="http://schemas.openxmlformats.org/officeDocument/2006/relationships/hyperlink" Target="http://wikipeba.com/statslab13/player.php?player_id=11223" TargetMode="External"/><Relationship Id="rId160" Type="http://schemas.openxmlformats.org/officeDocument/2006/relationships/hyperlink" Target="http://wikipeba.com/statslab13/player.php?player_id=11870" TargetMode="External"/><Relationship Id="rId165" Type="http://schemas.openxmlformats.org/officeDocument/2006/relationships/hyperlink" Target="http://wikipeba.com/statslab13/player.php?player_id=3930" TargetMode="External"/><Relationship Id="rId181" Type="http://schemas.openxmlformats.org/officeDocument/2006/relationships/hyperlink" Target="http://wikipeba.com/statslab13/player.php?player_id=3188" TargetMode="External"/><Relationship Id="rId186" Type="http://schemas.openxmlformats.org/officeDocument/2006/relationships/hyperlink" Target="http://wikipeba.com/statslab13/player.php?player_id=10012" TargetMode="External"/><Relationship Id="rId22" Type="http://schemas.openxmlformats.org/officeDocument/2006/relationships/hyperlink" Target="http://wikipeba.com/statslab13/player.php?player_id=3539" TargetMode="External"/><Relationship Id="rId27" Type="http://schemas.openxmlformats.org/officeDocument/2006/relationships/hyperlink" Target="http://wikipeba.com/statslab13/player.php?player_id=11888" TargetMode="External"/><Relationship Id="rId43" Type="http://schemas.openxmlformats.org/officeDocument/2006/relationships/hyperlink" Target="http://wikipeba.com/statslab13/player.php?player_id=1965" TargetMode="External"/><Relationship Id="rId48" Type="http://schemas.openxmlformats.org/officeDocument/2006/relationships/hyperlink" Target="http://wikipeba.com/statslab13/player.php?player_id=12395" TargetMode="External"/><Relationship Id="rId64" Type="http://schemas.openxmlformats.org/officeDocument/2006/relationships/hyperlink" Target="http://wikipeba.com/statslab13/player.php?player_id=5131" TargetMode="External"/><Relationship Id="rId69" Type="http://schemas.openxmlformats.org/officeDocument/2006/relationships/hyperlink" Target="http://wikipeba.com/statslab13/player.php?player_id=478" TargetMode="External"/><Relationship Id="rId113" Type="http://schemas.openxmlformats.org/officeDocument/2006/relationships/hyperlink" Target="http://wikipeba.com/statslab13/player.php?player_id=4604" TargetMode="External"/><Relationship Id="rId118" Type="http://schemas.openxmlformats.org/officeDocument/2006/relationships/hyperlink" Target="http://wikipeba.com/statslab13/player.php?player_id=1755" TargetMode="External"/><Relationship Id="rId134" Type="http://schemas.openxmlformats.org/officeDocument/2006/relationships/hyperlink" Target="http://wikipeba.com/statslab13/player.php?player_id=4872" TargetMode="External"/><Relationship Id="rId139" Type="http://schemas.openxmlformats.org/officeDocument/2006/relationships/hyperlink" Target="http://wikipeba.com/statslab13/player.php?player_id=9681" TargetMode="External"/><Relationship Id="rId80" Type="http://schemas.openxmlformats.org/officeDocument/2006/relationships/hyperlink" Target="http://wikipeba.com/statslab13/player.php?player_id=4893" TargetMode="External"/><Relationship Id="rId85" Type="http://schemas.openxmlformats.org/officeDocument/2006/relationships/hyperlink" Target="http://wikipeba.com/statslab13/player.php?player_id=13733" TargetMode="External"/><Relationship Id="rId150" Type="http://schemas.openxmlformats.org/officeDocument/2006/relationships/hyperlink" Target="http://wikipeba.com/statslab13/player.php?player_id=12423" TargetMode="External"/><Relationship Id="rId155" Type="http://schemas.openxmlformats.org/officeDocument/2006/relationships/hyperlink" Target="http://wikipeba.com/statslab13/player.php?player_id=4354" TargetMode="External"/><Relationship Id="rId171" Type="http://schemas.openxmlformats.org/officeDocument/2006/relationships/hyperlink" Target="http://wikipeba.com/statslab13/player.php?player_id=10315" TargetMode="External"/><Relationship Id="rId176" Type="http://schemas.openxmlformats.org/officeDocument/2006/relationships/hyperlink" Target="http://wikipeba.com/statslab13/player.php?player_id=10372" TargetMode="External"/><Relationship Id="rId192" Type="http://schemas.openxmlformats.org/officeDocument/2006/relationships/hyperlink" Target="http://wikipeba.com/statslab13/player.php?player_id=12349" TargetMode="External"/><Relationship Id="rId197" Type="http://schemas.openxmlformats.org/officeDocument/2006/relationships/hyperlink" Target="http://wikipeba.com/statslab13/player.php?player_id=3338" TargetMode="External"/><Relationship Id="rId12" Type="http://schemas.openxmlformats.org/officeDocument/2006/relationships/hyperlink" Target="http://wikipeba.com/statslab13/player.php?player_id=4315" TargetMode="External"/><Relationship Id="rId17" Type="http://schemas.openxmlformats.org/officeDocument/2006/relationships/hyperlink" Target="http://wikipeba.com/statslab13/player.php?player_id=11081" TargetMode="External"/><Relationship Id="rId33" Type="http://schemas.openxmlformats.org/officeDocument/2006/relationships/hyperlink" Target="http://wikipeba.com/statslab13/player.php?player_id=3505" TargetMode="External"/><Relationship Id="rId38" Type="http://schemas.openxmlformats.org/officeDocument/2006/relationships/hyperlink" Target="http://wikipeba.com/statslab13/player.php?player_id=10995" TargetMode="External"/><Relationship Id="rId59" Type="http://schemas.openxmlformats.org/officeDocument/2006/relationships/hyperlink" Target="http://wikipeba.com/statslab13/player.php?player_id=10569" TargetMode="External"/><Relationship Id="rId103" Type="http://schemas.openxmlformats.org/officeDocument/2006/relationships/hyperlink" Target="http://wikipeba.com/statslab13/player.php?player_id=3047" TargetMode="External"/><Relationship Id="rId108" Type="http://schemas.openxmlformats.org/officeDocument/2006/relationships/hyperlink" Target="http://wikipeba.com/statslab13/player.php?player_id=12148" TargetMode="External"/><Relationship Id="rId124" Type="http://schemas.openxmlformats.org/officeDocument/2006/relationships/hyperlink" Target="http://wikipeba.com/statslab13/player.php?player_id=3403" TargetMode="External"/><Relationship Id="rId129" Type="http://schemas.openxmlformats.org/officeDocument/2006/relationships/hyperlink" Target="http://wikipeba.com/statslab13/player.php?player_id=1333" TargetMode="External"/><Relationship Id="rId54" Type="http://schemas.openxmlformats.org/officeDocument/2006/relationships/hyperlink" Target="http://wikipeba.com/statslab13/player.php?player_id=3811" TargetMode="External"/><Relationship Id="rId70" Type="http://schemas.openxmlformats.org/officeDocument/2006/relationships/hyperlink" Target="http://wikipeba.com/statslab13/player.php?player_id=10577" TargetMode="External"/><Relationship Id="rId75" Type="http://schemas.openxmlformats.org/officeDocument/2006/relationships/hyperlink" Target="http://wikipeba.com/statslab13/player.php?player_id=11120" TargetMode="External"/><Relationship Id="rId91" Type="http://schemas.openxmlformats.org/officeDocument/2006/relationships/hyperlink" Target="http://wikipeba.com/statslab13/player.php?player_id=9737" TargetMode="External"/><Relationship Id="rId96" Type="http://schemas.openxmlformats.org/officeDocument/2006/relationships/hyperlink" Target="http://wikipeba.com/statslab13/player.php?player_id=9820" TargetMode="External"/><Relationship Id="rId140" Type="http://schemas.openxmlformats.org/officeDocument/2006/relationships/hyperlink" Target="http://wikipeba.com/statslab13/player.php?player_id=13723" TargetMode="External"/><Relationship Id="rId145" Type="http://schemas.openxmlformats.org/officeDocument/2006/relationships/hyperlink" Target="http://wikipeba.com/statslab13/player.php?player_id=19" TargetMode="External"/><Relationship Id="rId161" Type="http://schemas.openxmlformats.org/officeDocument/2006/relationships/hyperlink" Target="http://wikipeba.com/statslab13/player.php?player_id=4917" TargetMode="External"/><Relationship Id="rId166" Type="http://schemas.openxmlformats.org/officeDocument/2006/relationships/hyperlink" Target="http://wikipeba.com/statslab13/player.php?player_id=9761" TargetMode="External"/><Relationship Id="rId182" Type="http://schemas.openxmlformats.org/officeDocument/2006/relationships/hyperlink" Target="http://wikipeba.com/statslab13/player.php?player_id=11101" TargetMode="External"/><Relationship Id="rId187" Type="http://schemas.openxmlformats.org/officeDocument/2006/relationships/hyperlink" Target="http://wikipeba.com/statslab13/player.php?player_id=675" TargetMode="External"/><Relationship Id="rId1" Type="http://schemas.openxmlformats.org/officeDocument/2006/relationships/hyperlink" Target="http://wikipeba.com/statslab13/player.php?player_id=7906" TargetMode="External"/><Relationship Id="rId6" Type="http://schemas.openxmlformats.org/officeDocument/2006/relationships/hyperlink" Target="http://wikipeba.com/statslab13/player.php?player_id=7103" TargetMode="External"/><Relationship Id="rId23" Type="http://schemas.openxmlformats.org/officeDocument/2006/relationships/hyperlink" Target="http://wikipeba.com/statslab13/player.php?player_id=4700" TargetMode="External"/><Relationship Id="rId28" Type="http://schemas.openxmlformats.org/officeDocument/2006/relationships/hyperlink" Target="http://wikipeba.com/statslab13/player.php?player_id=5728" TargetMode="External"/><Relationship Id="rId49" Type="http://schemas.openxmlformats.org/officeDocument/2006/relationships/hyperlink" Target="http://wikipeba.com/statslab13/player.php?player_id=387" TargetMode="External"/><Relationship Id="rId114" Type="http://schemas.openxmlformats.org/officeDocument/2006/relationships/hyperlink" Target="http://wikipeba.com/statslab13/player.php?player_id=3757" TargetMode="External"/><Relationship Id="rId119" Type="http://schemas.openxmlformats.org/officeDocument/2006/relationships/hyperlink" Target="http://wikipeba.com/statslab13/player.php?player_id=10516" TargetMode="External"/><Relationship Id="rId44" Type="http://schemas.openxmlformats.org/officeDocument/2006/relationships/hyperlink" Target="http://wikipeba.com/statslab13/player.php?player_id=2597" TargetMode="External"/><Relationship Id="rId60" Type="http://schemas.openxmlformats.org/officeDocument/2006/relationships/hyperlink" Target="http://wikipeba.com/statslab13/player.php?player_id=4659" TargetMode="External"/><Relationship Id="rId65" Type="http://schemas.openxmlformats.org/officeDocument/2006/relationships/hyperlink" Target="http://wikipeba.com/statslab13/player.php?player_id=4127" TargetMode="External"/><Relationship Id="rId81" Type="http://schemas.openxmlformats.org/officeDocument/2006/relationships/hyperlink" Target="http://wikipeba.com/statslab13/player.php?player_id=2427" TargetMode="External"/><Relationship Id="rId86" Type="http://schemas.openxmlformats.org/officeDocument/2006/relationships/hyperlink" Target="http://wikipeba.com/statslab13/player.php?player_id=118" TargetMode="External"/><Relationship Id="rId130" Type="http://schemas.openxmlformats.org/officeDocument/2006/relationships/hyperlink" Target="http://wikipeba.com/statslab13/player.php?player_id=10451" TargetMode="External"/><Relationship Id="rId135" Type="http://schemas.openxmlformats.org/officeDocument/2006/relationships/hyperlink" Target="http://wikipeba.com/statslab13/player.php?player_id=4657" TargetMode="External"/><Relationship Id="rId151" Type="http://schemas.openxmlformats.org/officeDocument/2006/relationships/hyperlink" Target="http://wikipeba.com/statslab13/player.php?player_id=7791" TargetMode="External"/><Relationship Id="rId156" Type="http://schemas.openxmlformats.org/officeDocument/2006/relationships/hyperlink" Target="http://wikipeba.com/statslab13/player.php?player_id=10265" TargetMode="External"/><Relationship Id="rId177" Type="http://schemas.openxmlformats.org/officeDocument/2006/relationships/hyperlink" Target="http://wikipeba.com/statslab13/player.php?player_id=10647" TargetMode="External"/><Relationship Id="rId198" Type="http://schemas.openxmlformats.org/officeDocument/2006/relationships/hyperlink" Target="http://wikipeba.com/statslab13/player.php?player_id=4475" TargetMode="External"/><Relationship Id="rId172" Type="http://schemas.openxmlformats.org/officeDocument/2006/relationships/hyperlink" Target="http://wikipeba.com/statslab13/player.php?player_id=467" TargetMode="External"/><Relationship Id="rId193" Type="http://schemas.openxmlformats.org/officeDocument/2006/relationships/hyperlink" Target="http://wikipeba.com/statslab13/player.php?player_id=1743" TargetMode="External"/><Relationship Id="rId13" Type="http://schemas.openxmlformats.org/officeDocument/2006/relationships/hyperlink" Target="http://wikipeba.com/statslab13/player.php?player_id=9825" TargetMode="External"/><Relationship Id="rId18" Type="http://schemas.openxmlformats.org/officeDocument/2006/relationships/hyperlink" Target="http://wikipeba.com/statslab13/player.php?player_id=3947" TargetMode="External"/><Relationship Id="rId39" Type="http://schemas.openxmlformats.org/officeDocument/2006/relationships/hyperlink" Target="http://wikipeba.com/statslab13/player.php?player_id=4096" TargetMode="External"/><Relationship Id="rId109" Type="http://schemas.openxmlformats.org/officeDocument/2006/relationships/hyperlink" Target="http://wikipeba.com/statslab13/player.php?player_id=3113" TargetMode="External"/><Relationship Id="rId34" Type="http://schemas.openxmlformats.org/officeDocument/2006/relationships/hyperlink" Target="http://wikipeba.com/statslab13/player.php?player_id=4264" TargetMode="External"/><Relationship Id="rId50" Type="http://schemas.openxmlformats.org/officeDocument/2006/relationships/hyperlink" Target="http://wikipeba.com/statslab13/player.php?player_id=4948" TargetMode="External"/><Relationship Id="rId55" Type="http://schemas.openxmlformats.org/officeDocument/2006/relationships/hyperlink" Target="http://wikipeba.com/statslab13/player.php?player_id=11862" TargetMode="External"/><Relationship Id="rId76" Type="http://schemas.openxmlformats.org/officeDocument/2006/relationships/hyperlink" Target="http://wikipeba.com/statslab13/player.php?player_id=10026" TargetMode="External"/><Relationship Id="rId97" Type="http://schemas.openxmlformats.org/officeDocument/2006/relationships/hyperlink" Target="http://wikipeba.com/statslab13/player.php?player_id=3881" TargetMode="External"/><Relationship Id="rId104" Type="http://schemas.openxmlformats.org/officeDocument/2006/relationships/hyperlink" Target="http://wikipeba.com/statslab13/player.php?player_id=10425" TargetMode="External"/><Relationship Id="rId120" Type="http://schemas.openxmlformats.org/officeDocument/2006/relationships/hyperlink" Target="http://wikipeba.com/statslab13/player.php?player_id=8056" TargetMode="External"/><Relationship Id="rId125" Type="http://schemas.openxmlformats.org/officeDocument/2006/relationships/hyperlink" Target="http://wikipeba.com/statslab13/player.php?player_id=2256" TargetMode="External"/><Relationship Id="rId141" Type="http://schemas.openxmlformats.org/officeDocument/2006/relationships/hyperlink" Target="http://wikipeba.com/statslab13/player.php?player_id=10629" TargetMode="External"/><Relationship Id="rId146" Type="http://schemas.openxmlformats.org/officeDocument/2006/relationships/hyperlink" Target="http://wikipeba.com/statslab13/player.php?player_id=4808" TargetMode="External"/><Relationship Id="rId167" Type="http://schemas.openxmlformats.org/officeDocument/2006/relationships/hyperlink" Target="http://wikipeba.com/statslab13/player.php?player_id=1356" TargetMode="External"/><Relationship Id="rId188" Type="http://schemas.openxmlformats.org/officeDocument/2006/relationships/hyperlink" Target="http://wikipeba.com/statslab13/player.php?player_id=12354" TargetMode="External"/><Relationship Id="rId7" Type="http://schemas.openxmlformats.org/officeDocument/2006/relationships/hyperlink" Target="http://wikipeba.com/statslab13/player.php?player_id=490" TargetMode="External"/><Relationship Id="rId71" Type="http://schemas.openxmlformats.org/officeDocument/2006/relationships/hyperlink" Target="http://wikipeba.com/statslab13/player.php?player_id=4262" TargetMode="External"/><Relationship Id="rId92" Type="http://schemas.openxmlformats.org/officeDocument/2006/relationships/hyperlink" Target="http://wikipeba.com/statslab13/player.php?player_id=3608" TargetMode="External"/><Relationship Id="rId162" Type="http://schemas.openxmlformats.org/officeDocument/2006/relationships/hyperlink" Target="http://wikipeba.com/statslab13/player.php?player_id=11107" TargetMode="External"/><Relationship Id="rId183" Type="http://schemas.openxmlformats.org/officeDocument/2006/relationships/hyperlink" Target="http://wikipeba.com/statslab13/player.php?player_id=4701" TargetMode="External"/><Relationship Id="rId2" Type="http://schemas.openxmlformats.org/officeDocument/2006/relationships/hyperlink" Target="http://wikipeba.com/statslab13/player.php?player_id=9946" TargetMode="External"/><Relationship Id="rId29" Type="http://schemas.openxmlformats.org/officeDocument/2006/relationships/hyperlink" Target="http://wikipeba.com/statslab13/player.php?player_id=2535" TargetMode="External"/><Relationship Id="rId24" Type="http://schemas.openxmlformats.org/officeDocument/2006/relationships/hyperlink" Target="http://wikipeba.com/statslab13/player.php?player_id=9497" TargetMode="External"/><Relationship Id="rId40" Type="http://schemas.openxmlformats.org/officeDocument/2006/relationships/hyperlink" Target="http://wikipeba.com/statslab13/player.php?player_id=1502" TargetMode="External"/><Relationship Id="rId45" Type="http://schemas.openxmlformats.org/officeDocument/2006/relationships/hyperlink" Target="http://wikipeba.com/statslab13/player.php?player_id=10421" TargetMode="External"/><Relationship Id="rId66" Type="http://schemas.openxmlformats.org/officeDocument/2006/relationships/hyperlink" Target="http://wikipeba.com/statslab13/player.php?player_id=9731" TargetMode="External"/><Relationship Id="rId87" Type="http://schemas.openxmlformats.org/officeDocument/2006/relationships/hyperlink" Target="http://wikipeba.com/statslab13/player.php?player_id=3111" TargetMode="External"/><Relationship Id="rId110" Type="http://schemas.openxmlformats.org/officeDocument/2006/relationships/hyperlink" Target="http://wikipeba.com/statslab13/player.php?player_id=10580" TargetMode="External"/><Relationship Id="rId115" Type="http://schemas.openxmlformats.org/officeDocument/2006/relationships/hyperlink" Target="http://wikipeba.com/statslab13/player.php?player_id=3952" TargetMode="External"/><Relationship Id="rId131" Type="http://schemas.openxmlformats.org/officeDocument/2006/relationships/hyperlink" Target="http://wikipeba.com/statslab13/player.php?player_id=3603" TargetMode="External"/><Relationship Id="rId136" Type="http://schemas.openxmlformats.org/officeDocument/2006/relationships/hyperlink" Target="http://wikipeba.com/statslab13/player.php?player_id=943" TargetMode="External"/><Relationship Id="rId157" Type="http://schemas.openxmlformats.org/officeDocument/2006/relationships/hyperlink" Target="http://wikipeba.com/statslab13/player.php?player_id=3285" TargetMode="External"/><Relationship Id="rId178" Type="http://schemas.openxmlformats.org/officeDocument/2006/relationships/hyperlink" Target="http://wikipeba.com/statslab13/player.php?player_id=11259" TargetMode="External"/><Relationship Id="rId61" Type="http://schemas.openxmlformats.org/officeDocument/2006/relationships/hyperlink" Target="http://wikipeba.com/statslab13/player.php?player_id=3645" TargetMode="External"/><Relationship Id="rId82" Type="http://schemas.openxmlformats.org/officeDocument/2006/relationships/hyperlink" Target="http://wikipeba.com/statslab13/player.php?player_id=11939" TargetMode="External"/><Relationship Id="rId152" Type="http://schemas.openxmlformats.org/officeDocument/2006/relationships/hyperlink" Target="http://wikipeba.com/statslab13/player.php?player_id=3951" TargetMode="External"/><Relationship Id="rId173" Type="http://schemas.openxmlformats.org/officeDocument/2006/relationships/hyperlink" Target="http://wikipeba.com/statslab13/player.php?player_id=5521" TargetMode="External"/><Relationship Id="rId194" Type="http://schemas.openxmlformats.org/officeDocument/2006/relationships/hyperlink" Target="http://wikipeba.com/statslab13/player.php?player_id=3737" TargetMode="External"/><Relationship Id="rId199" Type="http://schemas.openxmlformats.org/officeDocument/2006/relationships/hyperlink" Target="http://wikipeba.com/statslab13/player.php?player_id=3248" TargetMode="External"/><Relationship Id="rId19" Type="http://schemas.openxmlformats.org/officeDocument/2006/relationships/hyperlink" Target="http://wikipeba.com/statslab13/player.php?player_id=1741" TargetMode="External"/><Relationship Id="rId14" Type="http://schemas.openxmlformats.org/officeDocument/2006/relationships/hyperlink" Target="http://wikipeba.com/statslab13/player.php?player_id=1200" TargetMode="External"/><Relationship Id="rId30" Type="http://schemas.openxmlformats.org/officeDocument/2006/relationships/hyperlink" Target="http://wikipeba.com/statslab13/player.php?player_id=4539" TargetMode="External"/><Relationship Id="rId35" Type="http://schemas.openxmlformats.org/officeDocument/2006/relationships/hyperlink" Target="http://wikipeba.com/statslab13/player.php?player_id=3411" TargetMode="External"/><Relationship Id="rId56" Type="http://schemas.openxmlformats.org/officeDocument/2006/relationships/hyperlink" Target="http://wikipeba.com/statslab13/player.php?player_id=2142" TargetMode="External"/><Relationship Id="rId77" Type="http://schemas.openxmlformats.org/officeDocument/2006/relationships/hyperlink" Target="http://wikipeba.com/statslab13/player.php?player_id=3267" TargetMode="External"/><Relationship Id="rId100" Type="http://schemas.openxmlformats.org/officeDocument/2006/relationships/hyperlink" Target="http://wikipeba.com/statslab13/player.php?player_id=9857" TargetMode="External"/><Relationship Id="rId105" Type="http://schemas.openxmlformats.org/officeDocument/2006/relationships/hyperlink" Target="http://wikipeba.com/statslab13/player.php?player_id=4852" TargetMode="External"/><Relationship Id="rId126" Type="http://schemas.openxmlformats.org/officeDocument/2006/relationships/hyperlink" Target="http://wikipeba.com/statslab13/player.php?player_id=3152" TargetMode="External"/><Relationship Id="rId147" Type="http://schemas.openxmlformats.org/officeDocument/2006/relationships/hyperlink" Target="http://wikipeba.com/statslab13/player.php?player_id=1704" TargetMode="External"/><Relationship Id="rId168" Type="http://schemas.openxmlformats.org/officeDocument/2006/relationships/hyperlink" Target="http://wikipeba.com/statslab13/player.php?player_id=3323" TargetMode="External"/><Relationship Id="rId8" Type="http://schemas.openxmlformats.org/officeDocument/2006/relationships/hyperlink" Target="http://wikipeba.com/statslab13/player.php?player_id=2317" TargetMode="External"/><Relationship Id="rId51" Type="http://schemas.openxmlformats.org/officeDocument/2006/relationships/hyperlink" Target="http://wikipeba.com/statslab13/player.php?player_id=7566" TargetMode="External"/><Relationship Id="rId72" Type="http://schemas.openxmlformats.org/officeDocument/2006/relationships/hyperlink" Target="http://wikipeba.com/statslab13/player.php?player_id=4964" TargetMode="External"/><Relationship Id="rId93" Type="http://schemas.openxmlformats.org/officeDocument/2006/relationships/hyperlink" Target="http://wikipeba.com/statslab13/player.php?player_id=9758" TargetMode="External"/><Relationship Id="rId98" Type="http://schemas.openxmlformats.org/officeDocument/2006/relationships/hyperlink" Target="http://wikipeba.com/statslab13/player.php?player_id=9895" TargetMode="External"/><Relationship Id="rId121" Type="http://schemas.openxmlformats.org/officeDocument/2006/relationships/hyperlink" Target="http://wikipeba.com/statslab13/player.php?player_id=3146" TargetMode="External"/><Relationship Id="rId142" Type="http://schemas.openxmlformats.org/officeDocument/2006/relationships/hyperlink" Target="http://wikipeba.com/statslab13/player.php?player_id=168" TargetMode="External"/><Relationship Id="rId163" Type="http://schemas.openxmlformats.org/officeDocument/2006/relationships/hyperlink" Target="http://wikipeba.com/statslab13/player.php?player_id=9719" TargetMode="External"/><Relationship Id="rId184" Type="http://schemas.openxmlformats.org/officeDocument/2006/relationships/hyperlink" Target="http://wikipeba.com/statslab13/player.php?player_id=10472" TargetMode="External"/><Relationship Id="rId189" Type="http://schemas.openxmlformats.org/officeDocument/2006/relationships/hyperlink" Target="http://wikipeba.com/statslab13/player.php?player_id=11289" TargetMode="External"/><Relationship Id="rId3" Type="http://schemas.openxmlformats.org/officeDocument/2006/relationships/hyperlink" Target="http://wikipeba.com/statslab13/player.php?player_id=10038" TargetMode="External"/><Relationship Id="rId25" Type="http://schemas.openxmlformats.org/officeDocument/2006/relationships/hyperlink" Target="http://wikipeba.com/statslab13/player.php?player_id=4180" TargetMode="External"/><Relationship Id="rId46" Type="http://schemas.openxmlformats.org/officeDocument/2006/relationships/hyperlink" Target="http://wikipeba.com/statslab13/player.php?player_id=10537" TargetMode="External"/><Relationship Id="rId67" Type="http://schemas.openxmlformats.org/officeDocument/2006/relationships/hyperlink" Target="http://wikipeba.com/statslab13/player.php?player_id=11154" TargetMode="External"/><Relationship Id="rId116" Type="http://schemas.openxmlformats.org/officeDocument/2006/relationships/hyperlink" Target="http://wikipeba.com/statslab13/player.php?player_id=3150" TargetMode="External"/><Relationship Id="rId137" Type="http://schemas.openxmlformats.org/officeDocument/2006/relationships/hyperlink" Target="http://wikipeba.com/statslab13/player.php?player_id=4918" TargetMode="External"/><Relationship Id="rId158" Type="http://schemas.openxmlformats.org/officeDocument/2006/relationships/hyperlink" Target="http://wikipeba.com/statslab13/player.php?player_id=3825" TargetMode="External"/><Relationship Id="rId20" Type="http://schemas.openxmlformats.org/officeDocument/2006/relationships/hyperlink" Target="http://wikipeba.com/statslab13/player.php?player_id=2505" TargetMode="External"/><Relationship Id="rId41" Type="http://schemas.openxmlformats.org/officeDocument/2006/relationships/hyperlink" Target="http://wikipeba.com/statslab13/player.php?player_id=11886" TargetMode="External"/><Relationship Id="rId62" Type="http://schemas.openxmlformats.org/officeDocument/2006/relationships/hyperlink" Target="http://wikipeba.com/statslab13/player.php?player_id=4710" TargetMode="External"/><Relationship Id="rId83" Type="http://schemas.openxmlformats.org/officeDocument/2006/relationships/hyperlink" Target="http://wikipeba.com/statslab13/player.php?player_id=3758" TargetMode="External"/><Relationship Id="rId88" Type="http://schemas.openxmlformats.org/officeDocument/2006/relationships/hyperlink" Target="http://wikipeba.com/statslab13/player.php?player_id=3705" TargetMode="External"/><Relationship Id="rId111" Type="http://schemas.openxmlformats.org/officeDocument/2006/relationships/hyperlink" Target="http://wikipeba.com/statslab13/player.php?player_id=4754" TargetMode="External"/><Relationship Id="rId132" Type="http://schemas.openxmlformats.org/officeDocument/2006/relationships/hyperlink" Target="http://wikipeba.com/statslab13/player.php?player_id=2409" TargetMode="External"/><Relationship Id="rId153" Type="http://schemas.openxmlformats.org/officeDocument/2006/relationships/hyperlink" Target="http://wikipeba.com/statslab13/player.php?player_id=2466" TargetMode="External"/><Relationship Id="rId174" Type="http://schemas.openxmlformats.org/officeDocument/2006/relationships/hyperlink" Target="http://wikipeba.com/statslab13/player.php?player_id=4557" TargetMode="External"/><Relationship Id="rId179" Type="http://schemas.openxmlformats.org/officeDocument/2006/relationships/hyperlink" Target="http://wikipeba.com/statslab13/player.php?player_id=10947" TargetMode="External"/><Relationship Id="rId195" Type="http://schemas.openxmlformats.org/officeDocument/2006/relationships/hyperlink" Target="http://wikipeba.com/statslab13/player.php?player_id=3496" TargetMode="External"/><Relationship Id="rId190" Type="http://schemas.openxmlformats.org/officeDocument/2006/relationships/hyperlink" Target="http://wikipeba.com/statslab13/player.php?player_id=9983" TargetMode="External"/><Relationship Id="rId15" Type="http://schemas.openxmlformats.org/officeDocument/2006/relationships/hyperlink" Target="http://wikipeba.com/statslab13/player.php?player_id=4797" TargetMode="External"/><Relationship Id="rId36" Type="http://schemas.openxmlformats.org/officeDocument/2006/relationships/hyperlink" Target="http://wikipeba.com/statslab13/player.php?player_id=534" TargetMode="External"/><Relationship Id="rId57" Type="http://schemas.openxmlformats.org/officeDocument/2006/relationships/hyperlink" Target="http://wikipeba.com/statslab13/player.php?player_id=1549" TargetMode="External"/><Relationship Id="rId106" Type="http://schemas.openxmlformats.org/officeDocument/2006/relationships/hyperlink" Target="http://wikipeba.com/statslab13/player.php?player_id=3126" TargetMode="External"/><Relationship Id="rId127" Type="http://schemas.openxmlformats.org/officeDocument/2006/relationships/hyperlink" Target="http://wikipeba.com/statslab13/player.php?player_id=4003" TargetMode="External"/><Relationship Id="rId10" Type="http://schemas.openxmlformats.org/officeDocument/2006/relationships/hyperlink" Target="http://wikipeba.com/statslab13/player.php?player_id=3108" TargetMode="External"/><Relationship Id="rId31" Type="http://schemas.openxmlformats.org/officeDocument/2006/relationships/hyperlink" Target="http://wikipeba.com/statslab13/player.php?player_id=4484" TargetMode="External"/><Relationship Id="rId52" Type="http://schemas.openxmlformats.org/officeDocument/2006/relationships/hyperlink" Target="http://wikipeba.com/statslab13/player.php?player_id=8055" TargetMode="External"/><Relationship Id="rId73" Type="http://schemas.openxmlformats.org/officeDocument/2006/relationships/hyperlink" Target="http://wikipeba.com/statslab13/player.php?player_id=9885" TargetMode="External"/><Relationship Id="rId78" Type="http://schemas.openxmlformats.org/officeDocument/2006/relationships/hyperlink" Target="http://wikipeba.com/statslab13/player.php?player_id=4490" TargetMode="External"/><Relationship Id="rId94" Type="http://schemas.openxmlformats.org/officeDocument/2006/relationships/hyperlink" Target="http://wikipeba.com/statslab13/player.php?player_id=352" TargetMode="External"/><Relationship Id="rId99" Type="http://schemas.openxmlformats.org/officeDocument/2006/relationships/hyperlink" Target="http://wikipeba.com/statslab13/player.php?player_id=10452" TargetMode="External"/><Relationship Id="rId101" Type="http://schemas.openxmlformats.org/officeDocument/2006/relationships/hyperlink" Target="http://wikipeba.com/statslab13/player.php?player_id=10030" TargetMode="External"/><Relationship Id="rId122" Type="http://schemas.openxmlformats.org/officeDocument/2006/relationships/hyperlink" Target="http://wikipeba.com/statslab13/player.php?player_id=11048" TargetMode="External"/><Relationship Id="rId143" Type="http://schemas.openxmlformats.org/officeDocument/2006/relationships/hyperlink" Target="http://wikipeba.com/statslab13/player.php?player_id=10530" TargetMode="External"/><Relationship Id="rId148" Type="http://schemas.openxmlformats.org/officeDocument/2006/relationships/hyperlink" Target="http://wikipeba.com/statslab13/player.php?player_id=11026" TargetMode="External"/><Relationship Id="rId164" Type="http://schemas.openxmlformats.org/officeDocument/2006/relationships/hyperlink" Target="http://wikipeba.com/statslab13/player.php?player_id=10363" TargetMode="External"/><Relationship Id="rId169" Type="http://schemas.openxmlformats.org/officeDocument/2006/relationships/hyperlink" Target="http://wikipeba.com/statslab13/player.php?player_id=10407" TargetMode="External"/><Relationship Id="rId185" Type="http://schemas.openxmlformats.org/officeDocument/2006/relationships/hyperlink" Target="http://wikipeba.com/statslab13/player.php?player_id=4299" TargetMode="External"/><Relationship Id="rId4" Type="http://schemas.openxmlformats.org/officeDocument/2006/relationships/hyperlink" Target="http://wikipeba.com/statslab13/player.php?player_id=579" TargetMode="External"/><Relationship Id="rId9" Type="http://schemas.openxmlformats.org/officeDocument/2006/relationships/hyperlink" Target="http://wikipeba.com/statslab13/player.php?player_id=4565" TargetMode="External"/><Relationship Id="rId180" Type="http://schemas.openxmlformats.org/officeDocument/2006/relationships/hyperlink" Target="http://wikipeba.com/statslab13/player.php?player_id=3959" TargetMode="External"/><Relationship Id="rId26" Type="http://schemas.openxmlformats.org/officeDocument/2006/relationships/hyperlink" Target="http://wikipeba.com/statslab13/player.php?player_id=8181" TargetMode="External"/><Relationship Id="rId47" Type="http://schemas.openxmlformats.org/officeDocument/2006/relationships/hyperlink" Target="http://wikipeba.com/statslab13/player.php?player_id=10559" TargetMode="External"/><Relationship Id="rId68" Type="http://schemas.openxmlformats.org/officeDocument/2006/relationships/hyperlink" Target="http://wikipeba.com/statslab13/player.php?player_id=11265" TargetMode="External"/><Relationship Id="rId89" Type="http://schemas.openxmlformats.org/officeDocument/2006/relationships/hyperlink" Target="http://wikipeba.com/statslab13/player.php?player_id=3388" TargetMode="External"/><Relationship Id="rId112" Type="http://schemas.openxmlformats.org/officeDocument/2006/relationships/hyperlink" Target="http://wikipeba.com/statslab13/player.php?player_id=10487" TargetMode="External"/><Relationship Id="rId133" Type="http://schemas.openxmlformats.org/officeDocument/2006/relationships/hyperlink" Target="http://wikipeba.com/statslab13/player.php?player_id=10993" TargetMode="External"/><Relationship Id="rId154" Type="http://schemas.openxmlformats.org/officeDocument/2006/relationships/hyperlink" Target="http://wikipeba.com/statslab13/player.php?player_id=8357" TargetMode="External"/><Relationship Id="rId175" Type="http://schemas.openxmlformats.org/officeDocument/2006/relationships/hyperlink" Target="http://wikipeba.com/statslab13/player.php?player_id=12368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peba.com/statslab12/player.php?player_id=4888" TargetMode="External"/><Relationship Id="rId299" Type="http://schemas.openxmlformats.org/officeDocument/2006/relationships/hyperlink" Target="http://wikipeba.com/statslab12/player.php?player_id=4429" TargetMode="External"/><Relationship Id="rId21" Type="http://schemas.openxmlformats.org/officeDocument/2006/relationships/hyperlink" Target="http://wikipeba.com/statslab12/player.php?player_id=4327" TargetMode="External"/><Relationship Id="rId63" Type="http://schemas.openxmlformats.org/officeDocument/2006/relationships/hyperlink" Target="http://wikipeba.com/statslab12/player.php?player_id=9986" TargetMode="External"/><Relationship Id="rId159" Type="http://schemas.openxmlformats.org/officeDocument/2006/relationships/hyperlink" Target="http://wikipeba.com/statslab12/player.php?player_id=888" TargetMode="External"/><Relationship Id="rId324" Type="http://schemas.openxmlformats.org/officeDocument/2006/relationships/hyperlink" Target="http://wikipeba.com/statslab12/team_hist.php?team_id=80&amp;page=year&amp;year=2017" TargetMode="External"/><Relationship Id="rId366" Type="http://schemas.openxmlformats.org/officeDocument/2006/relationships/hyperlink" Target="http://wikipeba.com/statslab12/team_hist.php?team_id=88&amp;page=year&amp;year=2017" TargetMode="External"/><Relationship Id="rId170" Type="http://schemas.openxmlformats.org/officeDocument/2006/relationships/hyperlink" Target="http://wikipeba.com/statslab12/team_hist.php?team_id=97&amp;page=year&amp;year=2017" TargetMode="External"/><Relationship Id="rId226" Type="http://schemas.openxmlformats.org/officeDocument/2006/relationships/hyperlink" Target="http://wikipeba.com/statslab12/team_hist.php?team_id=81&amp;page=year&amp;year=2017" TargetMode="External"/><Relationship Id="rId107" Type="http://schemas.openxmlformats.org/officeDocument/2006/relationships/hyperlink" Target="http://wikipeba.com/statslab12/player.php?player_id=4080" TargetMode="External"/><Relationship Id="rId268" Type="http://schemas.openxmlformats.org/officeDocument/2006/relationships/hyperlink" Target="http://wikipeba.com/statslab12/team_hist.php?team_id=89&amp;page=year&amp;year=2017" TargetMode="External"/><Relationship Id="rId289" Type="http://schemas.openxmlformats.org/officeDocument/2006/relationships/hyperlink" Target="http://wikipeba.com/statslab12/player.php?player_id=3736" TargetMode="External"/><Relationship Id="rId11" Type="http://schemas.openxmlformats.org/officeDocument/2006/relationships/hyperlink" Target="http://wikipeba.com/statslab12/player.php?player_id=4602" TargetMode="External"/><Relationship Id="rId32" Type="http://schemas.openxmlformats.org/officeDocument/2006/relationships/hyperlink" Target="http://wikipeba.com/statslab12/team_hist.php?team_id=78&amp;page=year&amp;year=2017" TargetMode="External"/><Relationship Id="rId53" Type="http://schemas.openxmlformats.org/officeDocument/2006/relationships/hyperlink" Target="http://wikipeba.com/statslab12/player.php?player_id=9591" TargetMode="External"/><Relationship Id="rId74" Type="http://schemas.openxmlformats.org/officeDocument/2006/relationships/hyperlink" Target="http://wikipeba.com/statslab12/team_hist.php?team_id=91&amp;page=year&amp;year=2017" TargetMode="External"/><Relationship Id="rId128" Type="http://schemas.openxmlformats.org/officeDocument/2006/relationships/hyperlink" Target="http://wikipeba.com/statslab12/team_hist.php?team_id=90&amp;page=year&amp;year=2017" TargetMode="External"/><Relationship Id="rId149" Type="http://schemas.openxmlformats.org/officeDocument/2006/relationships/hyperlink" Target="http://wikipeba.com/statslab12/player.php?player_id=10036" TargetMode="External"/><Relationship Id="rId314" Type="http://schemas.openxmlformats.org/officeDocument/2006/relationships/hyperlink" Target="http://wikipeba.com/statslab12/team_hist.php?team_id=86&amp;page=year&amp;year=2017" TargetMode="External"/><Relationship Id="rId335" Type="http://schemas.openxmlformats.org/officeDocument/2006/relationships/hyperlink" Target="http://wikipeba.com/statslab12/player.php?player_id=9775" TargetMode="External"/><Relationship Id="rId356" Type="http://schemas.openxmlformats.org/officeDocument/2006/relationships/hyperlink" Target="http://wikipeba.com/statslab12/team_hist.php?team_id=85&amp;page=year&amp;year=2017" TargetMode="External"/><Relationship Id="rId377" Type="http://schemas.openxmlformats.org/officeDocument/2006/relationships/hyperlink" Target="http://wikipeba.com/statslab12/player.php?player_id=2841" TargetMode="External"/><Relationship Id="rId398" Type="http://schemas.openxmlformats.org/officeDocument/2006/relationships/hyperlink" Target="http://wikipeba.com/statslab12/team_hist.php?team_id=86&amp;page=year&amp;year=2017" TargetMode="External"/><Relationship Id="rId5" Type="http://schemas.openxmlformats.org/officeDocument/2006/relationships/hyperlink" Target="http://wikipeba.com/statslab12/player.php?player_id=4293" TargetMode="External"/><Relationship Id="rId95" Type="http://schemas.openxmlformats.org/officeDocument/2006/relationships/hyperlink" Target="http://wikipeba.com/statslab12/player.php?player_id=12268" TargetMode="External"/><Relationship Id="rId160" Type="http://schemas.openxmlformats.org/officeDocument/2006/relationships/hyperlink" Target="http://wikipeba.com/statslab12/team_hist.php?team_id=80&amp;page=year&amp;year=2017" TargetMode="External"/><Relationship Id="rId181" Type="http://schemas.openxmlformats.org/officeDocument/2006/relationships/hyperlink" Target="http://wikipeba.com/statslab12/player.php?player_id=218" TargetMode="External"/><Relationship Id="rId216" Type="http://schemas.openxmlformats.org/officeDocument/2006/relationships/hyperlink" Target="http://wikipeba.com/statslab12/team_hist.php?team_id=83&amp;page=year&amp;year=2017" TargetMode="External"/><Relationship Id="rId237" Type="http://schemas.openxmlformats.org/officeDocument/2006/relationships/hyperlink" Target="http://wikipeba.com/statslab12/player.php?player_id=10445" TargetMode="External"/><Relationship Id="rId258" Type="http://schemas.openxmlformats.org/officeDocument/2006/relationships/hyperlink" Target="http://wikipeba.com/statslab12/team_hist.php?team_id=98&amp;page=year&amp;year=2017" TargetMode="External"/><Relationship Id="rId279" Type="http://schemas.openxmlformats.org/officeDocument/2006/relationships/hyperlink" Target="http://wikipeba.com/statslab12/player.php?player_id=4569" TargetMode="External"/><Relationship Id="rId22" Type="http://schemas.openxmlformats.org/officeDocument/2006/relationships/hyperlink" Target="http://wikipeba.com/statslab12/team_hist.php?team_id=92&amp;page=year&amp;year=2017" TargetMode="External"/><Relationship Id="rId43" Type="http://schemas.openxmlformats.org/officeDocument/2006/relationships/hyperlink" Target="http://wikipeba.com/statslab12/player.php?player_id=4261" TargetMode="External"/><Relationship Id="rId64" Type="http://schemas.openxmlformats.org/officeDocument/2006/relationships/hyperlink" Target="http://wikipeba.com/statslab12/team_hist.php?team_id=87&amp;page=year&amp;year=2017" TargetMode="External"/><Relationship Id="rId118" Type="http://schemas.openxmlformats.org/officeDocument/2006/relationships/hyperlink" Target="http://wikipeba.com/statslab12/team_hist.php?team_id=91&amp;page=year&amp;year=2017" TargetMode="External"/><Relationship Id="rId139" Type="http://schemas.openxmlformats.org/officeDocument/2006/relationships/hyperlink" Target="http://wikipeba.com/statslab12/player.php?player_id=10597" TargetMode="External"/><Relationship Id="rId290" Type="http://schemas.openxmlformats.org/officeDocument/2006/relationships/hyperlink" Target="http://wikipeba.com/statslab12/team_hist.php?team_id=85&amp;page=year&amp;year=2017" TargetMode="External"/><Relationship Id="rId304" Type="http://schemas.openxmlformats.org/officeDocument/2006/relationships/hyperlink" Target="http://wikipeba.com/statslab12/team_hist.php?team_id=91&amp;page=year&amp;year=2017" TargetMode="External"/><Relationship Id="rId325" Type="http://schemas.openxmlformats.org/officeDocument/2006/relationships/hyperlink" Target="http://wikipeba.com/statslab12/player.php?player_id=3803" TargetMode="External"/><Relationship Id="rId346" Type="http://schemas.openxmlformats.org/officeDocument/2006/relationships/hyperlink" Target="http://wikipeba.com/statslab12/team_hist.php?team_id=93&amp;page=year&amp;year=2017" TargetMode="External"/><Relationship Id="rId367" Type="http://schemas.openxmlformats.org/officeDocument/2006/relationships/hyperlink" Target="http://wikipeba.com/statslab12/player.php?player_id=4625" TargetMode="External"/><Relationship Id="rId388" Type="http://schemas.openxmlformats.org/officeDocument/2006/relationships/hyperlink" Target="http://wikipeba.com/statslab12/team_hist.php?team_id=87&amp;page=year&amp;year=2017" TargetMode="External"/><Relationship Id="rId85" Type="http://schemas.openxmlformats.org/officeDocument/2006/relationships/hyperlink" Target="http://wikipeba.com/statslab12/player.php?player_id=9643" TargetMode="External"/><Relationship Id="rId150" Type="http://schemas.openxmlformats.org/officeDocument/2006/relationships/hyperlink" Target="http://wikipeba.com/statslab12/team_hist.php?team_id=78&amp;page=year&amp;year=2017" TargetMode="External"/><Relationship Id="rId171" Type="http://schemas.openxmlformats.org/officeDocument/2006/relationships/hyperlink" Target="http://wikipeba.com/statslab12/player.php?player_id=10572" TargetMode="External"/><Relationship Id="rId192" Type="http://schemas.openxmlformats.org/officeDocument/2006/relationships/hyperlink" Target="http://wikipeba.com/statslab12/team_hist.php?team_id=88&amp;page=year&amp;year=2017" TargetMode="External"/><Relationship Id="rId206" Type="http://schemas.openxmlformats.org/officeDocument/2006/relationships/hyperlink" Target="http://wikipeba.com/statslab12/team_hist.php?team_id=89&amp;page=year&amp;year=2017" TargetMode="External"/><Relationship Id="rId227" Type="http://schemas.openxmlformats.org/officeDocument/2006/relationships/hyperlink" Target="http://wikipeba.com/statslab12/player.php?player_id=11882" TargetMode="External"/><Relationship Id="rId248" Type="http://schemas.openxmlformats.org/officeDocument/2006/relationships/hyperlink" Target="http://wikipeba.com/statslab12/team_hist.php?team_id=86&amp;page=year&amp;year=2017" TargetMode="External"/><Relationship Id="rId269" Type="http://schemas.openxmlformats.org/officeDocument/2006/relationships/hyperlink" Target="http://wikipeba.com/statslab12/player.php?player_id=4674" TargetMode="External"/><Relationship Id="rId12" Type="http://schemas.openxmlformats.org/officeDocument/2006/relationships/hyperlink" Target="http://wikipeba.com/statslab12/team_hist.php?team_id=86&amp;page=year&amp;year=2017" TargetMode="External"/><Relationship Id="rId33" Type="http://schemas.openxmlformats.org/officeDocument/2006/relationships/hyperlink" Target="http://wikipeba.com/statslab12/player.php?player_id=12149" TargetMode="External"/><Relationship Id="rId108" Type="http://schemas.openxmlformats.org/officeDocument/2006/relationships/hyperlink" Target="http://wikipeba.com/statslab12/team_hist.php?team_id=85&amp;page=year&amp;year=2017" TargetMode="External"/><Relationship Id="rId129" Type="http://schemas.openxmlformats.org/officeDocument/2006/relationships/hyperlink" Target="http://wikipeba.com/statslab12/player.php?player_id=10070" TargetMode="External"/><Relationship Id="rId280" Type="http://schemas.openxmlformats.org/officeDocument/2006/relationships/hyperlink" Target="http://wikipeba.com/statslab12/team_hist.php?team_id=83&amp;page=year&amp;year=2017" TargetMode="External"/><Relationship Id="rId315" Type="http://schemas.openxmlformats.org/officeDocument/2006/relationships/hyperlink" Target="http://wikipeba.com/statslab12/player.php?player_id=3010" TargetMode="External"/><Relationship Id="rId336" Type="http://schemas.openxmlformats.org/officeDocument/2006/relationships/hyperlink" Target="http://wikipeba.com/statslab12/team_hist.php?team_id=87&amp;page=year&amp;year=2017" TargetMode="External"/><Relationship Id="rId357" Type="http://schemas.openxmlformats.org/officeDocument/2006/relationships/hyperlink" Target="http://wikipeba.com/statslab12/player.php?player_id=2960" TargetMode="External"/><Relationship Id="rId54" Type="http://schemas.openxmlformats.org/officeDocument/2006/relationships/hyperlink" Target="http://wikipeba.com/statslab12/team_hist.php?team_id=98&amp;page=year&amp;year=2017" TargetMode="External"/><Relationship Id="rId75" Type="http://schemas.openxmlformats.org/officeDocument/2006/relationships/hyperlink" Target="http://wikipeba.com/statslab12/player.php?player_id=11070" TargetMode="External"/><Relationship Id="rId96" Type="http://schemas.openxmlformats.org/officeDocument/2006/relationships/hyperlink" Target="http://wikipeba.com/statslab12/team_hist.php?team_id=80&amp;page=year&amp;year=2017" TargetMode="External"/><Relationship Id="rId140" Type="http://schemas.openxmlformats.org/officeDocument/2006/relationships/hyperlink" Target="http://wikipeba.com/statslab12/team_hist.php?team_id=86&amp;page=year&amp;year=2017" TargetMode="External"/><Relationship Id="rId161" Type="http://schemas.openxmlformats.org/officeDocument/2006/relationships/hyperlink" Target="http://wikipeba.com/statslab12/player.php?player_id=777" TargetMode="External"/><Relationship Id="rId182" Type="http://schemas.openxmlformats.org/officeDocument/2006/relationships/hyperlink" Target="http://wikipeba.com/statslab12/team_hist.php?team_id=99&amp;page=year&amp;year=2017" TargetMode="External"/><Relationship Id="rId217" Type="http://schemas.openxmlformats.org/officeDocument/2006/relationships/hyperlink" Target="http://wikipeba.com/statslab12/player.php?player_id=3937" TargetMode="External"/><Relationship Id="rId378" Type="http://schemas.openxmlformats.org/officeDocument/2006/relationships/hyperlink" Target="http://wikipeba.com/statslab12/team_hist.php?team_id=98&amp;page=year&amp;year=2017" TargetMode="External"/><Relationship Id="rId399" Type="http://schemas.openxmlformats.org/officeDocument/2006/relationships/hyperlink" Target="http://wikipeba.com/statslab12/player.php?player_id=4502" TargetMode="External"/><Relationship Id="rId6" Type="http://schemas.openxmlformats.org/officeDocument/2006/relationships/hyperlink" Target="http://wikipeba.com/statslab12/team_hist.php?team_id=85&amp;page=year&amp;year=2017" TargetMode="External"/><Relationship Id="rId238" Type="http://schemas.openxmlformats.org/officeDocument/2006/relationships/hyperlink" Target="http://wikipeba.com/statslab12/team_hist.php?team_id=77&amp;page=year&amp;year=2017" TargetMode="External"/><Relationship Id="rId259" Type="http://schemas.openxmlformats.org/officeDocument/2006/relationships/hyperlink" Target="http://wikipeba.com/statslab12/player.php?player_id=3771" TargetMode="External"/><Relationship Id="rId23" Type="http://schemas.openxmlformats.org/officeDocument/2006/relationships/hyperlink" Target="http://wikipeba.com/statslab12/player.php?player_id=4690" TargetMode="External"/><Relationship Id="rId119" Type="http://schemas.openxmlformats.org/officeDocument/2006/relationships/hyperlink" Target="http://wikipeba.com/statslab12/player.php?player_id=171" TargetMode="External"/><Relationship Id="rId270" Type="http://schemas.openxmlformats.org/officeDocument/2006/relationships/hyperlink" Target="http://wikipeba.com/statslab12/team_hist.php?team_id=85&amp;page=year&amp;year=2017" TargetMode="External"/><Relationship Id="rId291" Type="http://schemas.openxmlformats.org/officeDocument/2006/relationships/hyperlink" Target="http://wikipeba.com/statslab12/player.php?player_id=9325" TargetMode="External"/><Relationship Id="rId305" Type="http://schemas.openxmlformats.org/officeDocument/2006/relationships/hyperlink" Target="http://wikipeba.com/statslab12/player.php?player_id=918" TargetMode="External"/><Relationship Id="rId326" Type="http://schemas.openxmlformats.org/officeDocument/2006/relationships/hyperlink" Target="http://wikipeba.com/statslab12/team_hist.php?team_id=79&amp;page=year&amp;year=2017" TargetMode="External"/><Relationship Id="rId347" Type="http://schemas.openxmlformats.org/officeDocument/2006/relationships/hyperlink" Target="http://wikipeba.com/statslab12/player.php?player_id=4722" TargetMode="External"/><Relationship Id="rId44" Type="http://schemas.openxmlformats.org/officeDocument/2006/relationships/hyperlink" Target="http://wikipeba.com/statslab12/team_hist.php?team_id=81&amp;page=year&amp;year=2017" TargetMode="External"/><Relationship Id="rId65" Type="http://schemas.openxmlformats.org/officeDocument/2006/relationships/hyperlink" Target="http://wikipeba.com/statslab12/player.php?player_id=4428" TargetMode="External"/><Relationship Id="rId86" Type="http://schemas.openxmlformats.org/officeDocument/2006/relationships/hyperlink" Target="http://wikipeba.com/statslab12/team_hist.php?team_id=77&amp;page=year&amp;year=2017" TargetMode="External"/><Relationship Id="rId130" Type="http://schemas.openxmlformats.org/officeDocument/2006/relationships/hyperlink" Target="http://wikipeba.com/statslab12/team_hist.php?team_id=87&amp;page=year&amp;year=2017" TargetMode="External"/><Relationship Id="rId151" Type="http://schemas.openxmlformats.org/officeDocument/2006/relationships/hyperlink" Target="http://wikipeba.com/statslab12/player.php?player_id=4859" TargetMode="External"/><Relationship Id="rId368" Type="http://schemas.openxmlformats.org/officeDocument/2006/relationships/hyperlink" Target="http://wikipeba.com/statslab12/team_hist.php?team_id=89&amp;page=year&amp;year=2017" TargetMode="External"/><Relationship Id="rId389" Type="http://schemas.openxmlformats.org/officeDocument/2006/relationships/hyperlink" Target="http://wikipeba.com/statslab12/player.php?player_id=6096" TargetMode="External"/><Relationship Id="rId172" Type="http://schemas.openxmlformats.org/officeDocument/2006/relationships/hyperlink" Target="http://wikipeba.com/statslab12/team_hist.php?team_id=84&amp;page=year&amp;year=2017" TargetMode="External"/><Relationship Id="rId193" Type="http://schemas.openxmlformats.org/officeDocument/2006/relationships/hyperlink" Target="http://wikipeba.com/statslab12/player.php?player_id=3665" TargetMode="External"/><Relationship Id="rId207" Type="http://schemas.openxmlformats.org/officeDocument/2006/relationships/hyperlink" Target="http://wikipeba.com/statslab12/player.php?player_id=5890" TargetMode="External"/><Relationship Id="rId228" Type="http://schemas.openxmlformats.org/officeDocument/2006/relationships/hyperlink" Target="http://wikipeba.com/statslab12/team_hist.php?team_id=90&amp;page=year&amp;year=2017" TargetMode="External"/><Relationship Id="rId249" Type="http://schemas.openxmlformats.org/officeDocument/2006/relationships/hyperlink" Target="http://wikipeba.com/statslab12/player.php?player_id=7592" TargetMode="External"/><Relationship Id="rId13" Type="http://schemas.openxmlformats.org/officeDocument/2006/relationships/hyperlink" Target="http://wikipeba.com/statslab12/player.php?player_id=1253" TargetMode="External"/><Relationship Id="rId109" Type="http://schemas.openxmlformats.org/officeDocument/2006/relationships/hyperlink" Target="http://wikipeba.com/statslab12/player.php?player_id=7802" TargetMode="External"/><Relationship Id="rId260" Type="http://schemas.openxmlformats.org/officeDocument/2006/relationships/hyperlink" Target="http://wikipeba.com/statslab12/team_hist.php?team_id=91&amp;page=year&amp;year=2017" TargetMode="External"/><Relationship Id="rId281" Type="http://schemas.openxmlformats.org/officeDocument/2006/relationships/hyperlink" Target="http://wikipeba.com/statslab12/player.php?player_id=2236" TargetMode="External"/><Relationship Id="rId316" Type="http://schemas.openxmlformats.org/officeDocument/2006/relationships/hyperlink" Target="http://wikipeba.com/statslab12/team_hist.php?team_id=84&amp;page=year&amp;year=2017" TargetMode="External"/><Relationship Id="rId337" Type="http://schemas.openxmlformats.org/officeDocument/2006/relationships/hyperlink" Target="http://wikipeba.com/statslab12/player.php?player_id=7818" TargetMode="External"/><Relationship Id="rId34" Type="http://schemas.openxmlformats.org/officeDocument/2006/relationships/hyperlink" Target="http://wikipeba.com/statslab12/team_hist.php?team_id=90&amp;page=year&amp;year=2017" TargetMode="External"/><Relationship Id="rId55" Type="http://schemas.openxmlformats.org/officeDocument/2006/relationships/hyperlink" Target="http://wikipeba.com/statslab12/player.php?player_id=12104" TargetMode="External"/><Relationship Id="rId76" Type="http://schemas.openxmlformats.org/officeDocument/2006/relationships/hyperlink" Target="http://wikipeba.com/statslab12/team_hist.php?team_id=99&amp;page=year&amp;year=2017" TargetMode="External"/><Relationship Id="rId97" Type="http://schemas.openxmlformats.org/officeDocument/2006/relationships/hyperlink" Target="http://wikipeba.com/statslab12/player.php?player_id=3203" TargetMode="External"/><Relationship Id="rId120" Type="http://schemas.openxmlformats.org/officeDocument/2006/relationships/hyperlink" Target="http://wikipeba.com/statslab12/team_hist.php?team_id=92&amp;page=year&amp;year=2017" TargetMode="External"/><Relationship Id="rId141" Type="http://schemas.openxmlformats.org/officeDocument/2006/relationships/hyperlink" Target="http://wikipeba.com/statslab12/player.php?player_id=832" TargetMode="External"/><Relationship Id="rId358" Type="http://schemas.openxmlformats.org/officeDocument/2006/relationships/hyperlink" Target="http://wikipeba.com/statslab12/team_hist.php?team_id=84&amp;page=year&amp;year=2017" TargetMode="External"/><Relationship Id="rId379" Type="http://schemas.openxmlformats.org/officeDocument/2006/relationships/hyperlink" Target="http://wikipeba.com/statslab12/player.php?player_id=3450" TargetMode="External"/><Relationship Id="rId7" Type="http://schemas.openxmlformats.org/officeDocument/2006/relationships/hyperlink" Target="http://wikipeba.com/statslab12/player.php?player_id=3972" TargetMode="External"/><Relationship Id="rId162" Type="http://schemas.openxmlformats.org/officeDocument/2006/relationships/hyperlink" Target="http://wikipeba.com/statslab12/team_hist.php?team_id=84&amp;page=year&amp;year=2017" TargetMode="External"/><Relationship Id="rId183" Type="http://schemas.openxmlformats.org/officeDocument/2006/relationships/hyperlink" Target="http://wikipeba.com/statslab12/player.php?player_id=1675" TargetMode="External"/><Relationship Id="rId218" Type="http://schemas.openxmlformats.org/officeDocument/2006/relationships/hyperlink" Target="http://wikipeba.com/statslab12/team_hist.php?team_id=94&amp;page=year&amp;year=2017" TargetMode="External"/><Relationship Id="rId239" Type="http://schemas.openxmlformats.org/officeDocument/2006/relationships/hyperlink" Target="http://wikipeba.com/statslab12/player.php?player_id=4745" TargetMode="External"/><Relationship Id="rId390" Type="http://schemas.openxmlformats.org/officeDocument/2006/relationships/hyperlink" Target="http://wikipeba.com/statslab12/team_hist.php?team_id=79&amp;page=year&amp;year=2017" TargetMode="External"/><Relationship Id="rId250" Type="http://schemas.openxmlformats.org/officeDocument/2006/relationships/hyperlink" Target="http://wikipeba.com/statslab12/team_hist.php?team_id=81&amp;page=year&amp;year=2017" TargetMode="External"/><Relationship Id="rId271" Type="http://schemas.openxmlformats.org/officeDocument/2006/relationships/hyperlink" Target="http://wikipeba.com/statslab12/player.php?player_id=4884" TargetMode="External"/><Relationship Id="rId292" Type="http://schemas.openxmlformats.org/officeDocument/2006/relationships/hyperlink" Target="http://wikipeba.com/statslab12/team_hist.php?team_id=84&amp;page=year&amp;year=2017" TargetMode="External"/><Relationship Id="rId306" Type="http://schemas.openxmlformats.org/officeDocument/2006/relationships/hyperlink" Target="http://wikipeba.com/statslab12/team_hist.php?team_id=95&amp;page=year&amp;year=2017" TargetMode="External"/><Relationship Id="rId24" Type="http://schemas.openxmlformats.org/officeDocument/2006/relationships/hyperlink" Target="http://wikipeba.com/statslab12/team_hist.php?team_id=96&amp;page=year&amp;year=2017" TargetMode="External"/><Relationship Id="rId45" Type="http://schemas.openxmlformats.org/officeDocument/2006/relationships/hyperlink" Target="http://wikipeba.com/statslab12/player.php?player_id=10106" TargetMode="External"/><Relationship Id="rId66" Type="http://schemas.openxmlformats.org/officeDocument/2006/relationships/hyperlink" Target="http://wikipeba.com/statslab12/team_hist.php?team_id=95&amp;page=year&amp;year=2017" TargetMode="External"/><Relationship Id="rId87" Type="http://schemas.openxmlformats.org/officeDocument/2006/relationships/hyperlink" Target="http://wikipeba.com/statslab12/player.php?player_id=10825" TargetMode="External"/><Relationship Id="rId110" Type="http://schemas.openxmlformats.org/officeDocument/2006/relationships/hyperlink" Target="http://wikipeba.com/statslab12/team_hist.php?team_id=95&amp;page=year&amp;year=2017" TargetMode="External"/><Relationship Id="rId131" Type="http://schemas.openxmlformats.org/officeDocument/2006/relationships/hyperlink" Target="http://wikipeba.com/statslab12/player.php?player_id=9963" TargetMode="External"/><Relationship Id="rId327" Type="http://schemas.openxmlformats.org/officeDocument/2006/relationships/hyperlink" Target="http://wikipeba.com/statslab12/player.php?player_id=3804" TargetMode="External"/><Relationship Id="rId348" Type="http://schemas.openxmlformats.org/officeDocument/2006/relationships/hyperlink" Target="http://wikipeba.com/statslab12/team_hist.php?team_id=80&amp;page=year&amp;year=2017" TargetMode="External"/><Relationship Id="rId369" Type="http://schemas.openxmlformats.org/officeDocument/2006/relationships/hyperlink" Target="http://wikipeba.com/statslab12/player.php?player_id=3103" TargetMode="External"/><Relationship Id="rId152" Type="http://schemas.openxmlformats.org/officeDocument/2006/relationships/hyperlink" Target="http://wikipeba.com/statslab12/team_hist.php?team_id=96&amp;page=year&amp;year=2017" TargetMode="External"/><Relationship Id="rId173" Type="http://schemas.openxmlformats.org/officeDocument/2006/relationships/hyperlink" Target="http://wikipeba.com/statslab12/player.php?player_id=1343" TargetMode="External"/><Relationship Id="rId194" Type="http://schemas.openxmlformats.org/officeDocument/2006/relationships/hyperlink" Target="http://wikipeba.com/statslab12/team_hist.php?team_id=95&amp;page=year&amp;year=2017" TargetMode="External"/><Relationship Id="rId208" Type="http://schemas.openxmlformats.org/officeDocument/2006/relationships/hyperlink" Target="http://wikipeba.com/statslab12/team_hist.php?team_id=98&amp;page=year&amp;year=2017" TargetMode="External"/><Relationship Id="rId229" Type="http://schemas.openxmlformats.org/officeDocument/2006/relationships/hyperlink" Target="http://wikipeba.com/statslab12/player.php?player_id=4907" TargetMode="External"/><Relationship Id="rId380" Type="http://schemas.openxmlformats.org/officeDocument/2006/relationships/hyperlink" Target="http://wikipeba.com/statslab12/team_hist.php?team_id=86&amp;page=year&amp;year=2017" TargetMode="External"/><Relationship Id="rId240" Type="http://schemas.openxmlformats.org/officeDocument/2006/relationships/hyperlink" Target="http://wikipeba.com/statslab12/team_hist.php?team_id=80&amp;page=year&amp;year=2017" TargetMode="External"/><Relationship Id="rId261" Type="http://schemas.openxmlformats.org/officeDocument/2006/relationships/hyperlink" Target="http://wikipeba.com/statslab12/player.php?player_id=10367" TargetMode="External"/><Relationship Id="rId14" Type="http://schemas.openxmlformats.org/officeDocument/2006/relationships/hyperlink" Target="http://wikipeba.com/statslab12/team_hist.php?team_id=92&amp;page=year&amp;year=2017" TargetMode="External"/><Relationship Id="rId35" Type="http://schemas.openxmlformats.org/officeDocument/2006/relationships/hyperlink" Target="http://wikipeba.com/statslab12/player.php?player_id=9691" TargetMode="External"/><Relationship Id="rId56" Type="http://schemas.openxmlformats.org/officeDocument/2006/relationships/hyperlink" Target="http://wikipeba.com/statslab12/team_hist.php?team_id=79&amp;page=year&amp;year=2017" TargetMode="External"/><Relationship Id="rId77" Type="http://schemas.openxmlformats.org/officeDocument/2006/relationships/hyperlink" Target="http://wikipeba.com/statslab12/player.php?player_id=10981" TargetMode="External"/><Relationship Id="rId100" Type="http://schemas.openxmlformats.org/officeDocument/2006/relationships/hyperlink" Target="http://wikipeba.com/statslab12/team_hist.php?team_id=89&amp;page=year&amp;year=2017" TargetMode="External"/><Relationship Id="rId282" Type="http://schemas.openxmlformats.org/officeDocument/2006/relationships/hyperlink" Target="http://wikipeba.com/statslab12/team_hist.php?team_id=98&amp;page=year&amp;year=2017" TargetMode="External"/><Relationship Id="rId317" Type="http://schemas.openxmlformats.org/officeDocument/2006/relationships/hyperlink" Target="http://wikipeba.com/statslab12/player.php?player_id=9951" TargetMode="External"/><Relationship Id="rId338" Type="http://schemas.openxmlformats.org/officeDocument/2006/relationships/hyperlink" Target="http://wikipeba.com/statslab12/team_hist.php?team_id=85&amp;page=year&amp;year=2017" TargetMode="External"/><Relationship Id="rId359" Type="http://schemas.openxmlformats.org/officeDocument/2006/relationships/hyperlink" Target="http://wikipeba.com/statslab12/player.php?player_id=2821" TargetMode="External"/><Relationship Id="rId8" Type="http://schemas.openxmlformats.org/officeDocument/2006/relationships/hyperlink" Target="http://wikipeba.com/statslab12/team_hist.php?team_id=79&amp;page=year&amp;year=2017" TargetMode="External"/><Relationship Id="rId98" Type="http://schemas.openxmlformats.org/officeDocument/2006/relationships/hyperlink" Target="http://wikipeba.com/statslab12/team_hist.php?team_id=95&amp;page=year&amp;year=2017" TargetMode="External"/><Relationship Id="rId121" Type="http://schemas.openxmlformats.org/officeDocument/2006/relationships/hyperlink" Target="http://wikipeba.com/statslab12/player.php?player_id=10362" TargetMode="External"/><Relationship Id="rId142" Type="http://schemas.openxmlformats.org/officeDocument/2006/relationships/hyperlink" Target="http://wikipeba.com/statslab12/team_hist.php?team_id=94&amp;page=year&amp;year=2017" TargetMode="External"/><Relationship Id="rId163" Type="http://schemas.openxmlformats.org/officeDocument/2006/relationships/hyperlink" Target="http://wikipeba.com/statslab12/player.php?player_id=11206" TargetMode="External"/><Relationship Id="rId184" Type="http://schemas.openxmlformats.org/officeDocument/2006/relationships/hyperlink" Target="http://wikipeba.com/statslab12/team_hist.php?team_id=95&amp;page=year&amp;year=2017" TargetMode="External"/><Relationship Id="rId219" Type="http://schemas.openxmlformats.org/officeDocument/2006/relationships/hyperlink" Target="http://wikipeba.com/statslab12/player.php?player_id=8038" TargetMode="External"/><Relationship Id="rId370" Type="http://schemas.openxmlformats.org/officeDocument/2006/relationships/hyperlink" Target="http://wikipeba.com/statslab12/team_hist.php?team_id=82&amp;page=year&amp;year=2017" TargetMode="External"/><Relationship Id="rId391" Type="http://schemas.openxmlformats.org/officeDocument/2006/relationships/hyperlink" Target="http://wikipeba.com/statslab12/player.php?player_id=4529" TargetMode="External"/><Relationship Id="rId230" Type="http://schemas.openxmlformats.org/officeDocument/2006/relationships/hyperlink" Target="http://wikipeba.com/statslab12/team_hist.php?team_id=88&amp;page=year&amp;year=2017" TargetMode="External"/><Relationship Id="rId251" Type="http://schemas.openxmlformats.org/officeDocument/2006/relationships/hyperlink" Target="http://wikipeba.com/statslab12/player.php?player_id=9859" TargetMode="External"/><Relationship Id="rId25" Type="http://schemas.openxmlformats.org/officeDocument/2006/relationships/hyperlink" Target="http://wikipeba.com/statslab12/player.php?player_id=4665" TargetMode="External"/><Relationship Id="rId46" Type="http://schemas.openxmlformats.org/officeDocument/2006/relationships/hyperlink" Target="http://wikipeba.com/statslab12/team_hist.php?team_id=77&amp;page=year&amp;year=2017" TargetMode="External"/><Relationship Id="rId67" Type="http://schemas.openxmlformats.org/officeDocument/2006/relationships/hyperlink" Target="http://wikipeba.com/statslab12/player.php?player_id=11299" TargetMode="External"/><Relationship Id="rId272" Type="http://schemas.openxmlformats.org/officeDocument/2006/relationships/hyperlink" Target="http://wikipeba.com/statslab12/team_hist.php?team_id=77&amp;page=year&amp;year=2017" TargetMode="External"/><Relationship Id="rId293" Type="http://schemas.openxmlformats.org/officeDocument/2006/relationships/hyperlink" Target="http://wikipeba.com/statslab12/player.php?player_id=450" TargetMode="External"/><Relationship Id="rId307" Type="http://schemas.openxmlformats.org/officeDocument/2006/relationships/hyperlink" Target="http://wikipeba.com/statslab12/player.php?player_id=8006" TargetMode="External"/><Relationship Id="rId328" Type="http://schemas.openxmlformats.org/officeDocument/2006/relationships/hyperlink" Target="http://wikipeba.com/statslab12/team_hist.php?team_id=95&amp;page=year&amp;year=2017" TargetMode="External"/><Relationship Id="rId349" Type="http://schemas.openxmlformats.org/officeDocument/2006/relationships/hyperlink" Target="http://wikipeba.com/statslab12/player.php?player_id=4468" TargetMode="External"/><Relationship Id="rId88" Type="http://schemas.openxmlformats.org/officeDocument/2006/relationships/hyperlink" Target="http://wikipeba.com/statslab12/team_hist.php?team_id=93&amp;page=year&amp;year=2017" TargetMode="External"/><Relationship Id="rId111" Type="http://schemas.openxmlformats.org/officeDocument/2006/relationships/hyperlink" Target="http://wikipeba.com/statslab12/player.php?player_id=10046" TargetMode="External"/><Relationship Id="rId132" Type="http://schemas.openxmlformats.org/officeDocument/2006/relationships/hyperlink" Target="http://wikipeba.com/statslab12/team_hist.php?team_id=94&amp;page=year&amp;year=2017" TargetMode="External"/><Relationship Id="rId153" Type="http://schemas.openxmlformats.org/officeDocument/2006/relationships/hyperlink" Target="http://wikipeba.com/statslab12/player.php?player_id=7326" TargetMode="External"/><Relationship Id="rId174" Type="http://schemas.openxmlformats.org/officeDocument/2006/relationships/hyperlink" Target="http://wikipeba.com/statslab12/team_hist.php?team_id=88&amp;page=year&amp;year=2017" TargetMode="External"/><Relationship Id="rId195" Type="http://schemas.openxmlformats.org/officeDocument/2006/relationships/hyperlink" Target="http://wikipeba.com/statslab12/player.php?player_id=4670" TargetMode="External"/><Relationship Id="rId209" Type="http://schemas.openxmlformats.org/officeDocument/2006/relationships/hyperlink" Target="http://wikipeba.com/statslab12/player.php?player_id=10344" TargetMode="External"/><Relationship Id="rId360" Type="http://schemas.openxmlformats.org/officeDocument/2006/relationships/hyperlink" Target="http://wikipeba.com/statslab12/team_hist.php?team_id=80&amp;page=year&amp;year=2017" TargetMode="External"/><Relationship Id="rId381" Type="http://schemas.openxmlformats.org/officeDocument/2006/relationships/hyperlink" Target="http://wikipeba.com/statslab12/player.php?player_id=2966" TargetMode="External"/><Relationship Id="rId220" Type="http://schemas.openxmlformats.org/officeDocument/2006/relationships/hyperlink" Target="http://wikipeba.com/statslab12/team_hist.php?team_id=82&amp;page=year&amp;year=2017" TargetMode="External"/><Relationship Id="rId241" Type="http://schemas.openxmlformats.org/officeDocument/2006/relationships/hyperlink" Target="http://wikipeba.com/statslab12/player.php?player_id=1352" TargetMode="External"/><Relationship Id="rId15" Type="http://schemas.openxmlformats.org/officeDocument/2006/relationships/hyperlink" Target="http://wikipeba.com/statslab12/player.php?player_id=1795" TargetMode="External"/><Relationship Id="rId36" Type="http://schemas.openxmlformats.org/officeDocument/2006/relationships/hyperlink" Target="http://wikipeba.com/statslab12/team_hist.php?team_id=81&amp;page=year&amp;year=2017" TargetMode="External"/><Relationship Id="rId57" Type="http://schemas.openxmlformats.org/officeDocument/2006/relationships/hyperlink" Target="http://wikipeba.com/statslab12/player.php?player_id=1018" TargetMode="External"/><Relationship Id="rId262" Type="http://schemas.openxmlformats.org/officeDocument/2006/relationships/hyperlink" Target="http://wikipeba.com/statslab12/team_hist.php?team_id=98&amp;page=year&amp;year=2017" TargetMode="External"/><Relationship Id="rId283" Type="http://schemas.openxmlformats.org/officeDocument/2006/relationships/hyperlink" Target="http://wikipeba.com/statslab12/player.php?player_id=1178" TargetMode="External"/><Relationship Id="rId318" Type="http://schemas.openxmlformats.org/officeDocument/2006/relationships/hyperlink" Target="http://wikipeba.com/statslab12/team_hist.php?team_id=84&amp;page=year&amp;year=2017" TargetMode="External"/><Relationship Id="rId339" Type="http://schemas.openxmlformats.org/officeDocument/2006/relationships/hyperlink" Target="http://wikipeba.com/statslab12/player.php?player_id=3377" TargetMode="External"/><Relationship Id="rId78" Type="http://schemas.openxmlformats.org/officeDocument/2006/relationships/hyperlink" Target="http://wikipeba.com/statslab12/team_hist.php?team_id=98&amp;page=year&amp;year=2017" TargetMode="External"/><Relationship Id="rId99" Type="http://schemas.openxmlformats.org/officeDocument/2006/relationships/hyperlink" Target="http://wikipeba.com/statslab12/player.php?player_id=4689" TargetMode="External"/><Relationship Id="rId101" Type="http://schemas.openxmlformats.org/officeDocument/2006/relationships/hyperlink" Target="http://wikipeba.com/statslab12/player.php?player_id=10022" TargetMode="External"/><Relationship Id="rId122" Type="http://schemas.openxmlformats.org/officeDocument/2006/relationships/hyperlink" Target="http://wikipeba.com/statslab12/team_hist.php?team_id=97&amp;page=year&amp;year=2017" TargetMode="External"/><Relationship Id="rId143" Type="http://schemas.openxmlformats.org/officeDocument/2006/relationships/hyperlink" Target="http://wikipeba.com/statslab12/player.php?player_id=10511" TargetMode="External"/><Relationship Id="rId164" Type="http://schemas.openxmlformats.org/officeDocument/2006/relationships/hyperlink" Target="http://wikipeba.com/statslab12/team_hist.php?team_id=95&amp;page=year&amp;year=2017" TargetMode="External"/><Relationship Id="rId185" Type="http://schemas.openxmlformats.org/officeDocument/2006/relationships/hyperlink" Target="http://wikipeba.com/statslab12/player.php?player_id=9839" TargetMode="External"/><Relationship Id="rId350" Type="http://schemas.openxmlformats.org/officeDocument/2006/relationships/hyperlink" Target="http://wikipeba.com/statslab12/team_hist.php?team_id=96&amp;page=year&amp;year=2017" TargetMode="External"/><Relationship Id="rId371" Type="http://schemas.openxmlformats.org/officeDocument/2006/relationships/hyperlink" Target="http://wikipeba.com/statslab12/player.php?player_id=8075" TargetMode="External"/><Relationship Id="rId9" Type="http://schemas.openxmlformats.org/officeDocument/2006/relationships/hyperlink" Target="http://wikipeba.com/statslab12/player.php?player_id=9714" TargetMode="External"/><Relationship Id="rId210" Type="http://schemas.openxmlformats.org/officeDocument/2006/relationships/hyperlink" Target="http://wikipeba.com/statslab12/team_hist.php?team_id=78&amp;page=year&amp;year=2017" TargetMode="External"/><Relationship Id="rId392" Type="http://schemas.openxmlformats.org/officeDocument/2006/relationships/hyperlink" Target="http://wikipeba.com/statslab12/team_hist.php?team_id=84&amp;page=year&amp;year=2017" TargetMode="External"/><Relationship Id="rId26" Type="http://schemas.openxmlformats.org/officeDocument/2006/relationships/hyperlink" Target="http://wikipeba.com/statslab12/team_hist.php?team_id=86&amp;page=year&amp;year=2017" TargetMode="External"/><Relationship Id="rId231" Type="http://schemas.openxmlformats.org/officeDocument/2006/relationships/hyperlink" Target="http://wikipeba.com/statslab12/player.php?player_id=10726" TargetMode="External"/><Relationship Id="rId252" Type="http://schemas.openxmlformats.org/officeDocument/2006/relationships/hyperlink" Target="http://wikipeba.com/statslab12/team_hist.php?team_id=97&amp;page=year&amp;year=2017" TargetMode="External"/><Relationship Id="rId273" Type="http://schemas.openxmlformats.org/officeDocument/2006/relationships/hyperlink" Target="http://wikipeba.com/statslab12/player.php?player_id=5162" TargetMode="External"/><Relationship Id="rId294" Type="http://schemas.openxmlformats.org/officeDocument/2006/relationships/hyperlink" Target="http://wikipeba.com/statslab12/team_hist.php?team_id=79&amp;page=year&amp;year=2017" TargetMode="External"/><Relationship Id="rId308" Type="http://schemas.openxmlformats.org/officeDocument/2006/relationships/hyperlink" Target="http://wikipeba.com/statslab12/team_hist.php?team_id=81&amp;page=year&amp;year=2017" TargetMode="External"/><Relationship Id="rId329" Type="http://schemas.openxmlformats.org/officeDocument/2006/relationships/hyperlink" Target="http://wikipeba.com/statslab12/player.php?player_id=7621" TargetMode="External"/><Relationship Id="rId47" Type="http://schemas.openxmlformats.org/officeDocument/2006/relationships/hyperlink" Target="http://wikipeba.com/statslab12/player.php?player_id=4813" TargetMode="External"/><Relationship Id="rId68" Type="http://schemas.openxmlformats.org/officeDocument/2006/relationships/hyperlink" Target="http://wikipeba.com/statslab12/team_hist.php?team_id=85&amp;page=year&amp;year=2017" TargetMode="External"/><Relationship Id="rId89" Type="http://schemas.openxmlformats.org/officeDocument/2006/relationships/hyperlink" Target="http://wikipeba.com/statslab12/player.php?player_id=7455" TargetMode="External"/><Relationship Id="rId112" Type="http://schemas.openxmlformats.org/officeDocument/2006/relationships/hyperlink" Target="http://wikipeba.com/statslab12/team_hist.php?team_id=94&amp;page=year&amp;year=2017" TargetMode="External"/><Relationship Id="rId133" Type="http://schemas.openxmlformats.org/officeDocument/2006/relationships/hyperlink" Target="http://wikipeba.com/statslab12/player.php?player_id=10627" TargetMode="External"/><Relationship Id="rId154" Type="http://schemas.openxmlformats.org/officeDocument/2006/relationships/hyperlink" Target="http://wikipeba.com/statslab12/team_hist.php?team_id=86&amp;page=year&amp;year=2017" TargetMode="External"/><Relationship Id="rId175" Type="http://schemas.openxmlformats.org/officeDocument/2006/relationships/hyperlink" Target="http://wikipeba.com/statslab12/player.php?player_id=2525" TargetMode="External"/><Relationship Id="rId340" Type="http://schemas.openxmlformats.org/officeDocument/2006/relationships/hyperlink" Target="http://wikipeba.com/statslab12/team_hist.php?team_id=82&amp;page=year&amp;year=2017" TargetMode="External"/><Relationship Id="rId361" Type="http://schemas.openxmlformats.org/officeDocument/2006/relationships/hyperlink" Target="http://wikipeba.com/statslab12/player.php?player_id=1842" TargetMode="External"/><Relationship Id="rId196" Type="http://schemas.openxmlformats.org/officeDocument/2006/relationships/hyperlink" Target="http://wikipeba.com/statslab12/team_hist.php?team_id=89&amp;page=year&amp;year=2017" TargetMode="External"/><Relationship Id="rId200" Type="http://schemas.openxmlformats.org/officeDocument/2006/relationships/hyperlink" Target="http://wikipeba.com/statslab12/team_hist.php?team_id=82&amp;page=year&amp;year=2017" TargetMode="External"/><Relationship Id="rId382" Type="http://schemas.openxmlformats.org/officeDocument/2006/relationships/hyperlink" Target="http://wikipeba.com/statslab12/team_hist.php?team_id=92&amp;page=year&amp;year=2017" TargetMode="External"/><Relationship Id="rId16" Type="http://schemas.openxmlformats.org/officeDocument/2006/relationships/hyperlink" Target="http://wikipeba.com/statslab12/team_hist.php?team_id=100&amp;page=year&amp;year=2017" TargetMode="External"/><Relationship Id="rId221" Type="http://schemas.openxmlformats.org/officeDocument/2006/relationships/hyperlink" Target="http://wikipeba.com/statslab12/player.php?player_id=8048" TargetMode="External"/><Relationship Id="rId242" Type="http://schemas.openxmlformats.org/officeDocument/2006/relationships/hyperlink" Target="http://wikipeba.com/statslab12/team_hist.php?team_id=82&amp;page=year&amp;year=2017" TargetMode="External"/><Relationship Id="rId263" Type="http://schemas.openxmlformats.org/officeDocument/2006/relationships/hyperlink" Target="http://wikipeba.com/statslab12/player.php?player_id=13278" TargetMode="External"/><Relationship Id="rId284" Type="http://schemas.openxmlformats.org/officeDocument/2006/relationships/hyperlink" Target="http://wikipeba.com/statslab12/team_hist.php?team_id=92&amp;page=year&amp;year=2017" TargetMode="External"/><Relationship Id="rId319" Type="http://schemas.openxmlformats.org/officeDocument/2006/relationships/hyperlink" Target="http://wikipeba.com/statslab12/player.php?player_id=4331" TargetMode="External"/><Relationship Id="rId37" Type="http://schemas.openxmlformats.org/officeDocument/2006/relationships/hyperlink" Target="http://wikipeba.com/statslab12/player.php?player_id=7017" TargetMode="External"/><Relationship Id="rId58" Type="http://schemas.openxmlformats.org/officeDocument/2006/relationships/hyperlink" Target="http://wikipeba.com/statslab12/team_hist.php?team_id=90&amp;page=year&amp;year=2017" TargetMode="External"/><Relationship Id="rId79" Type="http://schemas.openxmlformats.org/officeDocument/2006/relationships/hyperlink" Target="http://wikipeba.com/statslab12/player.php?player_id=8880" TargetMode="External"/><Relationship Id="rId102" Type="http://schemas.openxmlformats.org/officeDocument/2006/relationships/hyperlink" Target="http://wikipeba.com/statslab12/team_hist.php?team_id=96&amp;page=year&amp;year=2017" TargetMode="External"/><Relationship Id="rId123" Type="http://schemas.openxmlformats.org/officeDocument/2006/relationships/hyperlink" Target="http://wikipeba.com/statslab12/player.php?player_id=9776" TargetMode="External"/><Relationship Id="rId144" Type="http://schemas.openxmlformats.org/officeDocument/2006/relationships/hyperlink" Target="http://wikipeba.com/statslab12/team_hist.php?team_id=93&amp;page=year&amp;year=2017" TargetMode="External"/><Relationship Id="rId330" Type="http://schemas.openxmlformats.org/officeDocument/2006/relationships/hyperlink" Target="http://wikipeba.com/statslab12/team_hist.php?team_id=99&amp;page=year&amp;year=2017" TargetMode="External"/><Relationship Id="rId90" Type="http://schemas.openxmlformats.org/officeDocument/2006/relationships/hyperlink" Target="http://wikipeba.com/statslab12/team_hist.php?team_id=89&amp;page=year&amp;year=2017" TargetMode="External"/><Relationship Id="rId165" Type="http://schemas.openxmlformats.org/officeDocument/2006/relationships/hyperlink" Target="http://wikipeba.com/statslab12/player.php?player_id=9750" TargetMode="External"/><Relationship Id="rId186" Type="http://schemas.openxmlformats.org/officeDocument/2006/relationships/hyperlink" Target="http://wikipeba.com/statslab12/team_hist.php?team_id=88&amp;page=year&amp;year=2017" TargetMode="External"/><Relationship Id="rId351" Type="http://schemas.openxmlformats.org/officeDocument/2006/relationships/hyperlink" Target="http://wikipeba.com/statslab12/player.php?player_id=5516" TargetMode="External"/><Relationship Id="rId372" Type="http://schemas.openxmlformats.org/officeDocument/2006/relationships/hyperlink" Target="http://wikipeba.com/statslab12/team_hist.php?team_id=96&amp;page=year&amp;year=2017" TargetMode="External"/><Relationship Id="rId393" Type="http://schemas.openxmlformats.org/officeDocument/2006/relationships/hyperlink" Target="http://wikipeba.com/statslab12/player.php?player_id=1676" TargetMode="External"/><Relationship Id="rId211" Type="http://schemas.openxmlformats.org/officeDocument/2006/relationships/hyperlink" Target="http://wikipeba.com/statslab12/player.php?player_id=860" TargetMode="External"/><Relationship Id="rId232" Type="http://schemas.openxmlformats.org/officeDocument/2006/relationships/hyperlink" Target="http://wikipeba.com/statslab12/team_hist.php?team_id=97&amp;page=year&amp;year=2017" TargetMode="External"/><Relationship Id="rId253" Type="http://schemas.openxmlformats.org/officeDocument/2006/relationships/hyperlink" Target="http://wikipeba.com/statslab12/player.php?player_id=3735" TargetMode="External"/><Relationship Id="rId274" Type="http://schemas.openxmlformats.org/officeDocument/2006/relationships/hyperlink" Target="http://wikipeba.com/statslab12/team_hist.php?team_id=96&amp;page=year&amp;year=2017" TargetMode="External"/><Relationship Id="rId295" Type="http://schemas.openxmlformats.org/officeDocument/2006/relationships/hyperlink" Target="http://wikipeba.com/statslab12/player.php?player_id=5148" TargetMode="External"/><Relationship Id="rId309" Type="http://schemas.openxmlformats.org/officeDocument/2006/relationships/hyperlink" Target="http://wikipeba.com/statslab12/player.php?player_id=3174" TargetMode="External"/><Relationship Id="rId27" Type="http://schemas.openxmlformats.org/officeDocument/2006/relationships/hyperlink" Target="http://wikipeba.com/statslab12/player.php?player_id=3136" TargetMode="External"/><Relationship Id="rId48" Type="http://schemas.openxmlformats.org/officeDocument/2006/relationships/hyperlink" Target="http://wikipeba.com/statslab12/team_hist.php?team_id=90&amp;page=year&amp;year=2017" TargetMode="External"/><Relationship Id="rId69" Type="http://schemas.openxmlformats.org/officeDocument/2006/relationships/hyperlink" Target="http://wikipeba.com/statslab12/player.php?player_id=12317" TargetMode="External"/><Relationship Id="rId113" Type="http://schemas.openxmlformats.org/officeDocument/2006/relationships/hyperlink" Target="http://wikipeba.com/statslab12/player.php?player_id=4156" TargetMode="External"/><Relationship Id="rId134" Type="http://schemas.openxmlformats.org/officeDocument/2006/relationships/hyperlink" Target="http://wikipeba.com/statslab12/team_hist.php?team_id=89&amp;page=year&amp;year=2017" TargetMode="External"/><Relationship Id="rId320" Type="http://schemas.openxmlformats.org/officeDocument/2006/relationships/hyperlink" Target="http://wikipeba.com/statslab12/team_hist.php?team_id=95&amp;page=year&amp;year=2017" TargetMode="External"/><Relationship Id="rId80" Type="http://schemas.openxmlformats.org/officeDocument/2006/relationships/hyperlink" Target="http://wikipeba.com/statslab12/team_hist.php?team_id=94&amp;page=year&amp;year=2017" TargetMode="External"/><Relationship Id="rId155" Type="http://schemas.openxmlformats.org/officeDocument/2006/relationships/hyperlink" Target="http://wikipeba.com/statslab12/player.php?player_id=6167" TargetMode="External"/><Relationship Id="rId176" Type="http://schemas.openxmlformats.org/officeDocument/2006/relationships/hyperlink" Target="http://wikipeba.com/statslab12/team_hist.php?team_id=98&amp;page=year&amp;year=2017" TargetMode="External"/><Relationship Id="rId197" Type="http://schemas.openxmlformats.org/officeDocument/2006/relationships/hyperlink" Target="http://wikipeba.com/statslab12/player.php?player_id=3627" TargetMode="External"/><Relationship Id="rId341" Type="http://schemas.openxmlformats.org/officeDocument/2006/relationships/hyperlink" Target="http://wikipeba.com/statslab12/player.php?player_id=10416" TargetMode="External"/><Relationship Id="rId362" Type="http://schemas.openxmlformats.org/officeDocument/2006/relationships/hyperlink" Target="http://wikipeba.com/statslab12/team_hist.php?team_id=100&amp;page=year&amp;year=2017" TargetMode="External"/><Relationship Id="rId383" Type="http://schemas.openxmlformats.org/officeDocument/2006/relationships/hyperlink" Target="http://wikipeba.com/statslab12/player.php?player_id=9799" TargetMode="External"/><Relationship Id="rId201" Type="http://schemas.openxmlformats.org/officeDocument/2006/relationships/hyperlink" Target="http://wikipeba.com/statslab12/player.php?player_id=4762" TargetMode="External"/><Relationship Id="rId222" Type="http://schemas.openxmlformats.org/officeDocument/2006/relationships/hyperlink" Target="http://wikipeba.com/statslab12/team_hist.php?team_id=92&amp;page=year&amp;year=2017" TargetMode="External"/><Relationship Id="rId243" Type="http://schemas.openxmlformats.org/officeDocument/2006/relationships/hyperlink" Target="http://wikipeba.com/statslab12/player.php?player_id=1231" TargetMode="External"/><Relationship Id="rId264" Type="http://schemas.openxmlformats.org/officeDocument/2006/relationships/hyperlink" Target="http://wikipeba.com/statslab12/team_hist.php?team_id=100&amp;page=year&amp;year=2017" TargetMode="External"/><Relationship Id="rId285" Type="http://schemas.openxmlformats.org/officeDocument/2006/relationships/hyperlink" Target="http://wikipeba.com/statslab12/player.php?player_id=4552" TargetMode="External"/><Relationship Id="rId17" Type="http://schemas.openxmlformats.org/officeDocument/2006/relationships/hyperlink" Target="http://wikipeba.com/statslab12/player.php?player_id=12087" TargetMode="External"/><Relationship Id="rId38" Type="http://schemas.openxmlformats.org/officeDocument/2006/relationships/hyperlink" Target="http://wikipeba.com/statslab12/team_hist.php?team_id=80&amp;page=year&amp;year=2017" TargetMode="External"/><Relationship Id="rId59" Type="http://schemas.openxmlformats.org/officeDocument/2006/relationships/hyperlink" Target="http://wikipeba.com/statslab12/player.php?player_id=1336" TargetMode="External"/><Relationship Id="rId103" Type="http://schemas.openxmlformats.org/officeDocument/2006/relationships/hyperlink" Target="http://wikipeba.com/statslab12/player.php?player_id=4599" TargetMode="External"/><Relationship Id="rId124" Type="http://schemas.openxmlformats.org/officeDocument/2006/relationships/hyperlink" Target="http://wikipeba.com/statslab12/team_hist.php?team_id=97&amp;page=year&amp;year=2017" TargetMode="External"/><Relationship Id="rId310" Type="http://schemas.openxmlformats.org/officeDocument/2006/relationships/hyperlink" Target="http://wikipeba.com/statslab12/team_hist.php?team_id=96&amp;page=year&amp;year=2017" TargetMode="External"/><Relationship Id="rId70" Type="http://schemas.openxmlformats.org/officeDocument/2006/relationships/hyperlink" Target="http://wikipeba.com/statslab12/team_hist.php?team_id=80&amp;page=year&amp;year=2017" TargetMode="External"/><Relationship Id="rId91" Type="http://schemas.openxmlformats.org/officeDocument/2006/relationships/hyperlink" Target="http://wikipeba.com/statslab12/player.php?player_id=10700" TargetMode="External"/><Relationship Id="rId145" Type="http://schemas.openxmlformats.org/officeDocument/2006/relationships/hyperlink" Target="http://wikipeba.com/statslab12/player.php?player_id=3798" TargetMode="External"/><Relationship Id="rId166" Type="http://schemas.openxmlformats.org/officeDocument/2006/relationships/hyperlink" Target="http://wikipeba.com/statslab12/team_hist.php?team_id=91&amp;page=year&amp;year=2017" TargetMode="External"/><Relationship Id="rId187" Type="http://schemas.openxmlformats.org/officeDocument/2006/relationships/hyperlink" Target="http://wikipeba.com/statslab12/player.php?player_id=126" TargetMode="External"/><Relationship Id="rId331" Type="http://schemas.openxmlformats.org/officeDocument/2006/relationships/hyperlink" Target="http://wikipeba.com/statslab12/player.php?player_id=4866" TargetMode="External"/><Relationship Id="rId352" Type="http://schemas.openxmlformats.org/officeDocument/2006/relationships/hyperlink" Target="http://wikipeba.com/statslab12/team_hist.php?team_id=85&amp;page=year&amp;year=2017" TargetMode="External"/><Relationship Id="rId373" Type="http://schemas.openxmlformats.org/officeDocument/2006/relationships/hyperlink" Target="http://wikipeba.com/statslab12/player.php?player_id=1406" TargetMode="External"/><Relationship Id="rId394" Type="http://schemas.openxmlformats.org/officeDocument/2006/relationships/hyperlink" Target="http://wikipeba.com/statslab12/team_hist.php?team_id=77&amp;page=year&amp;year=2017" TargetMode="External"/><Relationship Id="rId1" Type="http://schemas.openxmlformats.org/officeDocument/2006/relationships/hyperlink" Target="http://wikipeba.com/statslab12/player.php?player_id=3343" TargetMode="External"/><Relationship Id="rId212" Type="http://schemas.openxmlformats.org/officeDocument/2006/relationships/hyperlink" Target="http://wikipeba.com/statslab12/team_hist.php?team_id=94&amp;page=year&amp;year=2017" TargetMode="External"/><Relationship Id="rId233" Type="http://schemas.openxmlformats.org/officeDocument/2006/relationships/hyperlink" Target="http://wikipeba.com/statslab12/player.php?player_id=3351" TargetMode="External"/><Relationship Id="rId254" Type="http://schemas.openxmlformats.org/officeDocument/2006/relationships/hyperlink" Target="http://wikipeba.com/statslab12/team_hist.php?team_id=81&amp;page=year&amp;year=2017" TargetMode="External"/><Relationship Id="rId28" Type="http://schemas.openxmlformats.org/officeDocument/2006/relationships/hyperlink" Target="http://wikipeba.com/statslab12/team_hist.php?team_id=91&amp;page=year&amp;year=2017" TargetMode="External"/><Relationship Id="rId49" Type="http://schemas.openxmlformats.org/officeDocument/2006/relationships/hyperlink" Target="http://wikipeba.com/statslab12/player.php?player_id=3310" TargetMode="External"/><Relationship Id="rId114" Type="http://schemas.openxmlformats.org/officeDocument/2006/relationships/hyperlink" Target="http://wikipeba.com/statslab12/team_hist.php?team_id=96&amp;page=year&amp;year=2017" TargetMode="External"/><Relationship Id="rId275" Type="http://schemas.openxmlformats.org/officeDocument/2006/relationships/hyperlink" Target="http://wikipeba.com/statslab12/player.php?player_id=10757" TargetMode="External"/><Relationship Id="rId296" Type="http://schemas.openxmlformats.org/officeDocument/2006/relationships/hyperlink" Target="http://wikipeba.com/statslab12/team_hist.php?team_id=81&amp;page=year&amp;year=2017" TargetMode="External"/><Relationship Id="rId300" Type="http://schemas.openxmlformats.org/officeDocument/2006/relationships/hyperlink" Target="http://wikipeba.com/statslab12/team_hist.php?team_id=81&amp;page=year&amp;year=2017" TargetMode="External"/><Relationship Id="rId60" Type="http://schemas.openxmlformats.org/officeDocument/2006/relationships/hyperlink" Target="http://wikipeba.com/statslab12/team_hist.php?team_id=82&amp;page=year&amp;year=2017" TargetMode="External"/><Relationship Id="rId81" Type="http://schemas.openxmlformats.org/officeDocument/2006/relationships/hyperlink" Target="http://wikipeba.com/statslab12/player.php?player_id=9652" TargetMode="External"/><Relationship Id="rId135" Type="http://schemas.openxmlformats.org/officeDocument/2006/relationships/hyperlink" Target="http://wikipeba.com/statslab12/player.php?player_id=9945" TargetMode="External"/><Relationship Id="rId156" Type="http://schemas.openxmlformats.org/officeDocument/2006/relationships/hyperlink" Target="http://wikipeba.com/statslab12/team_hist.php?team_id=78&amp;page=year&amp;year=2017" TargetMode="External"/><Relationship Id="rId177" Type="http://schemas.openxmlformats.org/officeDocument/2006/relationships/hyperlink" Target="http://wikipeba.com/statslab12/player.php?player_id=10611" TargetMode="External"/><Relationship Id="rId198" Type="http://schemas.openxmlformats.org/officeDocument/2006/relationships/hyperlink" Target="http://wikipeba.com/statslab12/team_hist.php?team_id=88&amp;page=year&amp;year=2017" TargetMode="External"/><Relationship Id="rId321" Type="http://schemas.openxmlformats.org/officeDocument/2006/relationships/hyperlink" Target="http://wikipeba.com/statslab12/player.php?player_id=10028" TargetMode="External"/><Relationship Id="rId342" Type="http://schemas.openxmlformats.org/officeDocument/2006/relationships/hyperlink" Target="http://wikipeba.com/statslab12/team_hist.php?team_id=93&amp;page=year&amp;year=2017" TargetMode="External"/><Relationship Id="rId363" Type="http://schemas.openxmlformats.org/officeDocument/2006/relationships/hyperlink" Target="http://wikipeba.com/statslab12/player.php?player_id=4119" TargetMode="External"/><Relationship Id="rId384" Type="http://schemas.openxmlformats.org/officeDocument/2006/relationships/hyperlink" Target="http://wikipeba.com/statslab12/team_hist.php?team_id=88&amp;page=year&amp;year=2017" TargetMode="External"/><Relationship Id="rId202" Type="http://schemas.openxmlformats.org/officeDocument/2006/relationships/hyperlink" Target="http://wikipeba.com/statslab12/team_hist.php?team_id=92&amp;page=year&amp;year=2017" TargetMode="External"/><Relationship Id="rId223" Type="http://schemas.openxmlformats.org/officeDocument/2006/relationships/hyperlink" Target="http://wikipeba.com/statslab12/player.php?player_id=4525" TargetMode="External"/><Relationship Id="rId244" Type="http://schemas.openxmlformats.org/officeDocument/2006/relationships/hyperlink" Target="http://wikipeba.com/statslab12/team_hist.php?team_id=86&amp;page=year&amp;year=2017" TargetMode="External"/><Relationship Id="rId18" Type="http://schemas.openxmlformats.org/officeDocument/2006/relationships/hyperlink" Target="http://wikipeba.com/statslab12/team_hist.php?team_id=83&amp;page=year&amp;year=2017" TargetMode="External"/><Relationship Id="rId39" Type="http://schemas.openxmlformats.org/officeDocument/2006/relationships/hyperlink" Target="http://wikipeba.com/statslab12/player.php?player_id=9502" TargetMode="External"/><Relationship Id="rId265" Type="http://schemas.openxmlformats.org/officeDocument/2006/relationships/hyperlink" Target="http://wikipeba.com/statslab12/player.php?player_id=146" TargetMode="External"/><Relationship Id="rId286" Type="http://schemas.openxmlformats.org/officeDocument/2006/relationships/hyperlink" Target="http://wikipeba.com/statslab12/team_hist.php?team_id=87&amp;page=year&amp;year=2017" TargetMode="External"/><Relationship Id="rId50" Type="http://schemas.openxmlformats.org/officeDocument/2006/relationships/hyperlink" Target="http://wikipeba.com/statslab12/team_hist.php?team_id=79&amp;page=year&amp;year=2017" TargetMode="External"/><Relationship Id="rId104" Type="http://schemas.openxmlformats.org/officeDocument/2006/relationships/hyperlink" Target="http://wikipeba.com/statslab12/team_hist.php?team_id=92&amp;page=year&amp;year=2017" TargetMode="External"/><Relationship Id="rId125" Type="http://schemas.openxmlformats.org/officeDocument/2006/relationships/hyperlink" Target="http://wikipeba.com/statslab12/player.php?player_id=10510" TargetMode="External"/><Relationship Id="rId146" Type="http://schemas.openxmlformats.org/officeDocument/2006/relationships/hyperlink" Target="http://wikipeba.com/statslab12/team_hist.php?team_id=91&amp;page=year&amp;year=2017" TargetMode="External"/><Relationship Id="rId167" Type="http://schemas.openxmlformats.org/officeDocument/2006/relationships/hyperlink" Target="http://wikipeba.com/statslab12/player.php?player_id=6047" TargetMode="External"/><Relationship Id="rId188" Type="http://schemas.openxmlformats.org/officeDocument/2006/relationships/hyperlink" Target="http://wikipeba.com/statslab12/team_hist.php?team_id=93&amp;page=year&amp;year=2017" TargetMode="External"/><Relationship Id="rId311" Type="http://schemas.openxmlformats.org/officeDocument/2006/relationships/hyperlink" Target="http://wikipeba.com/statslab12/player.php?player_id=6917" TargetMode="External"/><Relationship Id="rId332" Type="http://schemas.openxmlformats.org/officeDocument/2006/relationships/hyperlink" Target="http://wikipeba.com/statslab12/team_hist.php?team_id=86&amp;page=year&amp;year=2017" TargetMode="External"/><Relationship Id="rId353" Type="http://schemas.openxmlformats.org/officeDocument/2006/relationships/hyperlink" Target="http://wikipeba.com/statslab12/player.php?player_id=7798" TargetMode="External"/><Relationship Id="rId374" Type="http://schemas.openxmlformats.org/officeDocument/2006/relationships/hyperlink" Target="http://wikipeba.com/statslab12/team_hist.php?team_id=77&amp;page=year&amp;year=2017" TargetMode="External"/><Relationship Id="rId395" Type="http://schemas.openxmlformats.org/officeDocument/2006/relationships/hyperlink" Target="http://wikipeba.com/statslab12/player.php?player_id=10850" TargetMode="External"/><Relationship Id="rId71" Type="http://schemas.openxmlformats.org/officeDocument/2006/relationships/hyperlink" Target="http://wikipeba.com/statslab12/player.php?player_id=9952" TargetMode="External"/><Relationship Id="rId92" Type="http://schemas.openxmlformats.org/officeDocument/2006/relationships/hyperlink" Target="http://wikipeba.com/statslab12/team_hist.php?team_id=99&amp;page=year&amp;year=2017" TargetMode="External"/><Relationship Id="rId213" Type="http://schemas.openxmlformats.org/officeDocument/2006/relationships/hyperlink" Target="http://wikipeba.com/statslab12/player.php?player_id=152" TargetMode="External"/><Relationship Id="rId234" Type="http://schemas.openxmlformats.org/officeDocument/2006/relationships/hyperlink" Target="http://wikipeba.com/statslab12/team_hist.php?team_id=90&amp;page=year&amp;year=2017" TargetMode="External"/><Relationship Id="rId2" Type="http://schemas.openxmlformats.org/officeDocument/2006/relationships/hyperlink" Target="http://wikipeba.com/statslab12/team_hist.php?team_id=96&amp;page=year&amp;year=2017" TargetMode="External"/><Relationship Id="rId29" Type="http://schemas.openxmlformats.org/officeDocument/2006/relationships/hyperlink" Target="http://wikipeba.com/statslab12/player.php?player_id=1354" TargetMode="External"/><Relationship Id="rId255" Type="http://schemas.openxmlformats.org/officeDocument/2006/relationships/hyperlink" Target="http://wikipeba.com/statslab12/player.php?player_id=10606" TargetMode="External"/><Relationship Id="rId276" Type="http://schemas.openxmlformats.org/officeDocument/2006/relationships/hyperlink" Target="http://wikipeba.com/statslab12/team_hist.php?team_id=78&amp;page=year&amp;year=2017" TargetMode="External"/><Relationship Id="rId297" Type="http://schemas.openxmlformats.org/officeDocument/2006/relationships/hyperlink" Target="http://wikipeba.com/statslab12/player.php?player_id=10139" TargetMode="External"/><Relationship Id="rId40" Type="http://schemas.openxmlformats.org/officeDocument/2006/relationships/hyperlink" Target="http://wikipeba.com/statslab12/team_hist.php?team_id=82&amp;page=year&amp;year=2017" TargetMode="External"/><Relationship Id="rId115" Type="http://schemas.openxmlformats.org/officeDocument/2006/relationships/hyperlink" Target="http://wikipeba.com/statslab12/player.php?player_id=493" TargetMode="External"/><Relationship Id="rId136" Type="http://schemas.openxmlformats.org/officeDocument/2006/relationships/hyperlink" Target="http://wikipeba.com/statslab12/team_hist.php?team_id=83&amp;page=year&amp;year=2017" TargetMode="External"/><Relationship Id="rId157" Type="http://schemas.openxmlformats.org/officeDocument/2006/relationships/hyperlink" Target="http://wikipeba.com/statslab12/player.php?player_id=1251" TargetMode="External"/><Relationship Id="rId178" Type="http://schemas.openxmlformats.org/officeDocument/2006/relationships/hyperlink" Target="http://wikipeba.com/statslab12/team_hist.php?team_id=90&amp;page=year&amp;year=2017" TargetMode="External"/><Relationship Id="rId301" Type="http://schemas.openxmlformats.org/officeDocument/2006/relationships/hyperlink" Target="http://wikipeba.com/statslab12/player.php?player_id=4498" TargetMode="External"/><Relationship Id="rId322" Type="http://schemas.openxmlformats.org/officeDocument/2006/relationships/hyperlink" Target="http://wikipeba.com/statslab12/team_hist.php?team_id=93&amp;page=year&amp;year=2017" TargetMode="External"/><Relationship Id="rId343" Type="http://schemas.openxmlformats.org/officeDocument/2006/relationships/hyperlink" Target="http://wikipeba.com/statslab12/player.php?player_id=3693" TargetMode="External"/><Relationship Id="rId364" Type="http://schemas.openxmlformats.org/officeDocument/2006/relationships/hyperlink" Target="http://wikipeba.com/statslab12/team_hist.php?team_id=77&amp;page=year&amp;year=2017" TargetMode="External"/><Relationship Id="rId61" Type="http://schemas.openxmlformats.org/officeDocument/2006/relationships/hyperlink" Target="http://wikipeba.com/statslab12/player.php?player_id=138" TargetMode="External"/><Relationship Id="rId82" Type="http://schemas.openxmlformats.org/officeDocument/2006/relationships/hyperlink" Target="http://wikipeba.com/statslab12/team_hist.php?team_id=82&amp;page=year&amp;year=2017" TargetMode="External"/><Relationship Id="rId199" Type="http://schemas.openxmlformats.org/officeDocument/2006/relationships/hyperlink" Target="http://wikipeba.com/statslab12/player.php?player_id=9999" TargetMode="External"/><Relationship Id="rId203" Type="http://schemas.openxmlformats.org/officeDocument/2006/relationships/hyperlink" Target="http://wikipeba.com/statslab12/player.php?player_id=10316" TargetMode="External"/><Relationship Id="rId385" Type="http://schemas.openxmlformats.org/officeDocument/2006/relationships/hyperlink" Target="http://wikipeba.com/statslab12/player.php?player_id=1834" TargetMode="External"/><Relationship Id="rId19" Type="http://schemas.openxmlformats.org/officeDocument/2006/relationships/hyperlink" Target="http://wikipeba.com/statslab12/player.php?player_id=3066" TargetMode="External"/><Relationship Id="rId224" Type="http://schemas.openxmlformats.org/officeDocument/2006/relationships/hyperlink" Target="http://wikipeba.com/statslab12/team_hist.php?team_id=84&amp;page=year&amp;year=2017" TargetMode="External"/><Relationship Id="rId245" Type="http://schemas.openxmlformats.org/officeDocument/2006/relationships/hyperlink" Target="http://wikipeba.com/statslab12/player.php?player_id=10561" TargetMode="External"/><Relationship Id="rId266" Type="http://schemas.openxmlformats.org/officeDocument/2006/relationships/hyperlink" Target="http://wikipeba.com/statslab12/team_hist.php?team_id=83&amp;page=year&amp;year=2017" TargetMode="External"/><Relationship Id="rId287" Type="http://schemas.openxmlformats.org/officeDocument/2006/relationships/hyperlink" Target="http://wikipeba.com/statslab12/player.php?player_id=592" TargetMode="External"/><Relationship Id="rId30" Type="http://schemas.openxmlformats.org/officeDocument/2006/relationships/hyperlink" Target="http://wikipeba.com/statslab12/team_hist.php?team_id=100&amp;page=year&amp;year=2017" TargetMode="External"/><Relationship Id="rId105" Type="http://schemas.openxmlformats.org/officeDocument/2006/relationships/hyperlink" Target="http://wikipeba.com/statslab12/player.php?player_id=4506" TargetMode="External"/><Relationship Id="rId126" Type="http://schemas.openxmlformats.org/officeDocument/2006/relationships/hyperlink" Target="http://wikipeba.com/statslab12/team_hist.php?team_id=84&amp;page=year&amp;year=2017" TargetMode="External"/><Relationship Id="rId147" Type="http://schemas.openxmlformats.org/officeDocument/2006/relationships/hyperlink" Target="http://wikipeba.com/statslab12/player.php?player_id=6556" TargetMode="External"/><Relationship Id="rId168" Type="http://schemas.openxmlformats.org/officeDocument/2006/relationships/hyperlink" Target="http://wikipeba.com/statslab12/team_hist.php?team_id=82&amp;page=year&amp;year=2017" TargetMode="External"/><Relationship Id="rId312" Type="http://schemas.openxmlformats.org/officeDocument/2006/relationships/hyperlink" Target="http://wikipeba.com/statslab12/team_hist.php?team_id=96&amp;page=year&amp;year=2017" TargetMode="External"/><Relationship Id="rId333" Type="http://schemas.openxmlformats.org/officeDocument/2006/relationships/hyperlink" Target="http://wikipeba.com/statslab12/player.php?player_id=2119" TargetMode="External"/><Relationship Id="rId354" Type="http://schemas.openxmlformats.org/officeDocument/2006/relationships/hyperlink" Target="http://wikipeba.com/statslab12/team_hist.php?team_id=93&amp;page=year&amp;year=2017" TargetMode="External"/><Relationship Id="rId51" Type="http://schemas.openxmlformats.org/officeDocument/2006/relationships/hyperlink" Target="http://wikipeba.com/statslab12/player.php?player_id=10635" TargetMode="External"/><Relationship Id="rId72" Type="http://schemas.openxmlformats.org/officeDocument/2006/relationships/hyperlink" Target="http://wikipeba.com/statslab12/team_hist.php?team_id=91&amp;page=year&amp;year=2017" TargetMode="External"/><Relationship Id="rId93" Type="http://schemas.openxmlformats.org/officeDocument/2006/relationships/hyperlink" Target="http://wikipeba.com/statslab12/player.php?player_id=310" TargetMode="External"/><Relationship Id="rId189" Type="http://schemas.openxmlformats.org/officeDocument/2006/relationships/hyperlink" Target="http://wikipeba.com/statslab12/player.php?player_id=10045" TargetMode="External"/><Relationship Id="rId375" Type="http://schemas.openxmlformats.org/officeDocument/2006/relationships/hyperlink" Target="http://wikipeba.com/statslab12/player.php?player_id=2371" TargetMode="External"/><Relationship Id="rId396" Type="http://schemas.openxmlformats.org/officeDocument/2006/relationships/hyperlink" Target="http://wikipeba.com/statslab12/team_hist.php?team_id=93&amp;page=year&amp;year=2017" TargetMode="External"/><Relationship Id="rId3" Type="http://schemas.openxmlformats.org/officeDocument/2006/relationships/hyperlink" Target="http://wikipeba.com/statslab12/player.php?player_id=1920" TargetMode="External"/><Relationship Id="rId214" Type="http://schemas.openxmlformats.org/officeDocument/2006/relationships/hyperlink" Target="http://wikipeba.com/statslab12/team_hist.php?team_id=85&amp;page=year&amp;year=2017" TargetMode="External"/><Relationship Id="rId235" Type="http://schemas.openxmlformats.org/officeDocument/2006/relationships/hyperlink" Target="http://wikipeba.com/statslab12/player.php?player_id=7795" TargetMode="External"/><Relationship Id="rId256" Type="http://schemas.openxmlformats.org/officeDocument/2006/relationships/hyperlink" Target="http://wikipeba.com/statslab12/team_hist.php?team_id=100&amp;page=year&amp;year=2017" TargetMode="External"/><Relationship Id="rId277" Type="http://schemas.openxmlformats.org/officeDocument/2006/relationships/hyperlink" Target="http://wikipeba.com/statslab12/player.php?player_id=4254" TargetMode="External"/><Relationship Id="rId298" Type="http://schemas.openxmlformats.org/officeDocument/2006/relationships/hyperlink" Target="http://wikipeba.com/statslab12/team_hist.php?team_id=81&amp;page=year&amp;year=2017" TargetMode="External"/><Relationship Id="rId400" Type="http://schemas.openxmlformats.org/officeDocument/2006/relationships/hyperlink" Target="http://wikipeba.com/statslab12/team_hist.php?team_id=92&amp;page=year&amp;year=2017" TargetMode="External"/><Relationship Id="rId116" Type="http://schemas.openxmlformats.org/officeDocument/2006/relationships/hyperlink" Target="http://wikipeba.com/statslab12/team_hist.php?team_id=94&amp;page=year&amp;year=2017" TargetMode="External"/><Relationship Id="rId137" Type="http://schemas.openxmlformats.org/officeDocument/2006/relationships/hyperlink" Target="http://wikipeba.com/statslab12/player.php?player_id=4861" TargetMode="External"/><Relationship Id="rId158" Type="http://schemas.openxmlformats.org/officeDocument/2006/relationships/hyperlink" Target="http://wikipeba.com/statslab12/team_hist.php?team_id=94&amp;page=year&amp;year=2017" TargetMode="External"/><Relationship Id="rId302" Type="http://schemas.openxmlformats.org/officeDocument/2006/relationships/hyperlink" Target="http://wikipeba.com/statslab12/team_hist.php?team_id=100&amp;page=year&amp;year=2017" TargetMode="External"/><Relationship Id="rId323" Type="http://schemas.openxmlformats.org/officeDocument/2006/relationships/hyperlink" Target="http://wikipeba.com/statslab12/player.php?player_id=4694" TargetMode="External"/><Relationship Id="rId344" Type="http://schemas.openxmlformats.org/officeDocument/2006/relationships/hyperlink" Target="http://wikipeba.com/statslab12/team_hist.php?team_id=93&amp;page=year&amp;year=2017" TargetMode="External"/><Relationship Id="rId20" Type="http://schemas.openxmlformats.org/officeDocument/2006/relationships/hyperlink" Target="http://wikipeba.com/statslab12/team_hist.php?team_id=81&amp;page=year&amp;year=2017" TargetMode="External"/><Relationship Id="rId41" Type="http://schemas.openxmlformats.org/officeDocument/2006/relationships/hyperlink" Target="http://wikipeba.com/statslab12/player.php?player_id=11247" TargetMode="External"/><Relationship Id="rId62" Type="http://schemas.openxmlformats.org/officeDocument/2006/relationships/hyperlink" Target="http://wikipeba.com/statslab12/team_hist.php?team_id=85&amp;page=year&amp;year=2017" TargetMode="External"/><Relationship Id="rId83" Type="http://schemas.openxmlformats.org/officeDocument/2006/relationships/hyperlink" Target="http://wikipeba.com/statslab12/player.php?player_id=2187" TargetMode="External"/><Relationship Id="rId179" Type="http://schemas.openxmlformats.org/officeDocument/2006/relationships/hyperlink" Target="http://wikipeba.com/statslab12/player.php?player_id=5150" TargetMode="External"/><Relationship Id="rId365" Type="http://schemas.openxmlformats.org/officeDocument/2006/relationships/hyperlink" Target="http://wikipeba.com/statslab12/player.php?player_id=11960" TargetMode="External"/><Relationship Id="rId386" Type="http://schemas.openxmlformats.org/officeDocument/2006/relationships/hyperlink" Target="http://wikipeba.com/statslab12/team_hist.php?team_id=94&amp;page=year&amp;year=2017" TargetMode="External"/><Relationship Id="rId190" Type="http://schemas.openxmlformats.org/officeDocument/2006/relationships/hyperlink" Target="http://wikipeba.com/statslab12/team_hist.php?team_id=79&amp;page=year&amp;year=2017" TargetMode="External"/><Relationship Id="rId204" Type="http://schemas.openxmlformats.org/officeDocument/2006/relationships/hyperlink" Target="http://wikipeba.com/statslab12/team_hist.php?team_id=97&amp;page=year&amp;year=2017" TargetMode="External"/><Relationship Id="rId225" Type="http://schemas.openxmlformats.org/officeDocument/2006/relationships/hyperlink" Target="http://wikipeba.com/statslab12/player.php?player_id=3209" TargetMode="External"/><Relationship Id="rId246" Type="http://schemas.openxmlformats.org/officeDocument/2006/relationships/hyperlink" Target="http://wikipeba.com/statslab12/team_hist.php?team_id=91&amp;page=year&amp;year=2017" TargetMode="External"/><Relationship Id="rId267" Type="http://schemas.openxmlformats.org/officeDocument/2006/relationships/hyperlink" Target="http://wikipeba.com/statslab12/player.php?player_id=1099" TargetMode="External"/><Relationship Id="rId288" Type="http://schemas.openxmlformats.org/officeDocument/2006/relationships/hyperlink" Target="http://wikipeba.com/statslab12/team_hist.php?team_id=98&amp;page=year&amp;year=2017" TargetMode="External"/><Relationship Id="rId106" Type="http://schemas.openxmlformats.org/officeDocument/2006/relationships/hyperlink" Target="http://wikipeba.com/statslab12/team_hist.php?team_id=82&amp;page=year&amp;year=2017" TargetMode="External"/><Relationship Id="rId127" Type="http://schemas.openxmlformats.org/officeDocument/2006/relationships/hyperlink" Target="http://wikipeba.com/statslab12/player.php?player_id=413" TargetMode="External"/><Relationship Id="rId313" Type="http://schemas.openxmlformats.org/officeDocument/2006/relationships/hyperlink" Target="http://wikipeba.com/statslab12/player.php?player_id=10041" TargetMode="External"/><Relationship Id="rId10" Type="http://schemas.openxmlformats.org/officeDocument/2006/relationships/hyperlink" Target="http://wikipeba.com/statslab12/team_hist.php?team_id=96&amp;page=year&amp;year=2017" TargetMode="External"/><Relationship Id="rId31" Type="http://schemas.openxmlformats.org/officeDocument/2006/relationships/hyperlink" Target="http://wikipeba.com/statslab12/player.php?player_id=11843" TargetMode="External"/><Relationship Id="rId52" Type="http://schemas.openxmlformats.org/officeDocument/2006/relationships/hyperlink" Target="http://wikipeba.com/statslab12/team_hist.php?team_id=100&amp;page=year&amp;year=2017" TargetMode="External"/><Relationship Id="rId73" Type="http://schemas.openxmlformats.org/officeDocument/2006/relationships/hyperlink" Target="http://wikipeba.com/statslab12/player.php?player_id=3553" TargetMode="External"/><Relationship Id="rId94" Type="http://schemas.openxmlformats.org/officeDocument/2006/relationships/hyperlink" Target="http://wikipeba.com/statslab12/team_hist.php?team_id=83&amp;page=year&amp;year=2017" TargetMode="External"/><Relationship Id="rId148" Type="http://schemas.openxmlformats.org/officeDocument/2006/relationships/hyperlink" Target="http://wikipeba.com/statslab12/team_hist.php?team_id=85&amp;page=year&amp;year=2017" TargetMode="External"/><Relationship Id="rId169" Type="http://schemas.openxmlformats.org/officeDocument/2006/relationships/hyperlink" Target="http://wikipeba.com/statslab12/player.php?player_id=9654" TargetMode="External"/><Relationship Id="rId334" Type="http://schemas.openxmlformats.org/officeDocument/2006/relationships/hyperlink" Target="http://wikipeba.com/statslab12/team_hist.php?team_id=94&amp;page=year&amp;year=2017" TargetMode="External"/><Relationship Id="rId355" Type="http://schemas.openxmlformats.org/officeDocument/2006/relationships/hyperlink" Target="http://wikipeba.com/statslab12/player.php?player_id=700" TargetMode="External"/><Relationship Id="rId376" Type="http://schemas.openxmlformats.org/officeDocument/2006/relationships/hyperlink" Target="http://wikipeba.com/statslab12/team_hist.php?team_id=79&amp;page=year&amp;year=2017" TargetMode="External"/><Relationship Id="rId397" Type="http://schemas.openxmlformats.org/officeDocument/2006/relationships/hyperlink" Target="http://wikipeba.com/statslab12/player.php?player_id=5548" TargetMode="External"/><Relationship Id="rId4" Type="http://schemas.openxmlformats.org/officeDocument/2006/relationships/hyperlink" Target="http://wikipeba.com/statslab12/team_hist.php?team_id=85&amp;page=year&amp;year=2017" TargetMode="External"/><Relationship Id="rId180" Type="http://schemas.openxmlformats.org/officeDocument/2006/relationships/hyperlink" Target="http://wikipeba.com/statslab12/team_hist.php?team_id=81&amp;page=year&amp;year=2017" TargetMode="External"/><Relationship Id="rId215" Type="http://schemas.openxmlformats.org/officeDocument/2006/relationships/hyperlink" Target="http://wikipeba.com/statslab12/player.php?player_id=62" TargetMode="External"/><Relationship Id="rId236" Type="http://schemas.openxmlformats.org/officeDocument/2006/relationships/hyperlink" Target="http://wikipeba.com/statslab12/team_hist.php?team_id=80&amp;page=year&amp;year=2017" TargetMode="External"/><Relationship Id="rId257" Type="http://schemas.openxmlformats.org/officeDocument/2006/relationships/hyperlink" Target="http://wikipeba.com/statslab12/player.php?player_id=7033" TargetMode="External"/><Relationship Id="rId278" Type="http://schemas.openxmlformats.org/officeDocument/2006/relationships/hyperlink" Target="http://wikipeba.com/statslab12/team_hist.php?team_id=95&amp;page=year&amp;year=2017" TargetMode="External"/><Relationship Id="rId303" Type="http://schemas.openxmlformats.org/officeDocument/2006/relationships/hyperlink" Target="http://wikipeba.com/statslab12/player.php?player_id=2" TargetMode="External"/><Relationship Id="rId42" Type="http://schemas.openxmlformats.org/officeDocument/2006/relationships/hyperlink" Target="http://wikipeba.com/statslab12/team_hist.php?team_id=91&amp;page=year&amp;year=2017" TargetMode="External"/><Relationship Id="rId84" Type="http://schemas.openxmlformats.org/officeDocument/2006/relationships/hyperlink" Target="http://wikipeba.com/statslab12/team_hist.php?team_id=87&amp;page=year&amp;year=2017" TargetMode="External"/><Relationship Id="rId138" Type="http://schemas.openxmlformats.org/officeDocument/2006/relationships/hyperlink" Target="http://wikipeba.com/statslab12/team_hist.php?team_id=96&amp;page=year&amp;year=2017" TargetMode="External"/><Relationship Id="rId345" Type="http://schemas.openxmlformats.org/officeDocument/2006/relationships/hyperlink" Target="http://wikipeba.com/statslab12/player.php?player_id=3699" TargetMode="External"/><Relationship Id="rId387" Type="http://schemas.openxmlformats.org/officeDocument/2006/relationships/hyperlink" Target="http://wikipeba.com/statslab12/player.php?player_id=4528" TargetMode="External"/><Relationship Id="rId191" Type="http://schemas.openxmlformats.org/officeDocument/2006/relationships/hyperlink" Target="http://wikipeba.com/statslab12/player.php?player_id=9159" TargetMode="External"/><Relationship Id="rId205" Type="http://schemas.openxmlformats.org/officeDocument/2006/relationships/hyperlink" Target="http://wikipeba.com/statslab12/player.php?player_id=2356" TargetMode="External"/><Relationship Id="rId247" Type="http://schemas.openxmlformats.org/officeDocument/2006/relationships/hyperlink" Target="http://wikipeba.com/statslab12/player.php?player_id=3067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peba.com/statslab13/player.php?player_id=9643" TargetMode="External"/><Relationship Id="rId299" Type="http://schemas.openxmlformats.org/officeDocument/2006/relationships/hyperlink" Target="http://wikipeba.com/statslab13/player.php?player_id=10686" TargetMode="External"/><Relationship Id="rId21" Type="http://schemas.openxmlformats.org/officeDocument/2006/relationships/hyperlink" Target="http://wikipeba.com/statslab13/player.php?player_id=4293" TargetMode="External"/><Relationship Id="rId63" Type="http://schemas.openxmlformats.org/officeDocument/2006/relationships/hyperlink" Target="http://wikipeba.com/statslab13/player.php?player_id=5150" TargetMode="External"/><Relationship Id="rId159" Type="http://schemas.openxmlformats.org/officeDocument/2006/relationships/hyperlink" Target="http://wikipeba.com/statslab13/player.php?player_id=1856" TargetMode="External"/><Relationship Id="rId324" Type="http://schemas.openxmlformats.org/officeDocument/2006/relationships/hyperlink" Target="http://wikipeba.com/statslab13/team_hist.php?team_id=91&amp;page=year&amp;year=2018" TargetMode="External"/><Relationship Id="rId366" Type="http://schemas.openxmlformats.org/officeDocument/2006/relationships/hyperlink" Target="http://wikipeba.com/statslab13/team_hist.php?team_id=90&amp;page=year&amp;year=2018" TargetMode="External"/><Relationship Id="rId170" Type="http://schemas.openxmlformats.org/officeDocument/2006/relationships/hyperlink" Target="http://wikipeba.com/statslab13/team_hist.php?team_id=87&amp;page=year&amp;year=2018" TargetMode="External"/><Relationship Id="rId226" Type="http://schemas.openxmlformats.org/officeDocument/2006/relationships/hyperlink" Target="http://wikipeba.com/statslab13/team_hist.php?team_id=87&amp;page=year&amp;year=2018" TargetMode="External"/><Relationship Id="rId107" Type="http://schemas.openxmlformats.org/officeDocument/2006/relationships/hyperlink" Target="http://wikipeba.com/statslab13/player.php?player_id=4888" TargetMode="External"/><Relationship Id="rId268" Type="http://schemas.openxmlformats.org/officeDocument/2006/relationships/hyperlink" Target="http://wikipeba.com/statslab13/team_hist.php?team_id=84&amp;page=year&amp;year=2018" TargetMode="External"/><Relationship Id="rId289" Type="http://schemas.openxmlformats.org/officeDocument/2006/relationships/hyperlink" Target="http://wikipeba.com/statslab13/player.php?player_id=1065" TargetMode="External"/><Relationship Id="rId11" Type="http://schemas.openxmlformats.org/officeDocument/2006/relationships/hyperlink" Target="http://wikipeba.com/statslab13/player.php?player_id=4690" TargetMode="External"/><Relationship Id="rId32" Type="http://schemas.openxmlformats.org/officeDocument/2006/relationships/hyperlink" Target="http://wikipeba.com/statslab13/team_hist.php?team_id=82&amp;page=year&amp;year=2018" TargetMode="External"/><Relationship Id="rId53" Type="http://schemas.openxmlformats.org/officeDocument/2006/relationships/hyperlink" Target="http://wikipeba.com/statslab13/player.php?player_id=10510" TargetMode="External"/><Relationship Id="rId74" Type="http://schemas.openxmlformats.org/officeDocument/2006/relationships/hyperlink" Target="http://wikipeba.com/statslab13/team_hist.php?team_id=92&amp;page=year&amp;year=2018" TargetMode="External"/><Relationship Id="rId128" Type="http://schemas.openxmlformats.org/officeDocument/2006/relationships/hyperlink" Target="http://wikipeba.com/statslab13/team_hist.php?team_id=89&amp;page=year&amp;year=2018" TargetMode="External"/><Relationship Id="rId149" Type="http://schemas.openxmlformats.org/officeDocument/2006/relationships/hyperlink" Target="http://wikipeba.com/statslab13/player.php?player_id=4331" TargetMode="External"/><Relationship Id="rId314" Type="http://schemas.openxmlformats.org/officeDocument/2006/relationships/hyperlink" Target="http://wikipeba.com/statslab13/team_hist.php?team_id=96&amp;page=year&amp;year=2018" TargetMode="External"/><Relationship Id="rId335" Type="http://schemas.openxmlformats.org/officeDocument/2006/relationships/hyperlink" Target="http://wikipeba.com/statslab13/player.php?player_id=1258" TargetMode="External"/><Relationship Id="rId356" Type="http://schemas.openxmlformats.org/officeDocument/2006/relationships/hyperlink" Target="http://wikipeba.com/statslab13/team_hist.php?team_id=78&amp;page=year&amp;year=2018" TargetMode="External"/><Relationship Id="rId377" Type="http://schemas.openxmlformats.org/officeDocument/2006/relationships/hyperlink" Target="http://wikipeba.com/statslab13/player.php?player_id=6723" TargetMode="External"/><Relationship Id="rId398" Type="http://schemas.openxmlformats.org/officeDocument/2006/relationships/hyperlink" Target="http://wikipeba.com/statslab13/team_hist.php?team_id=77&amp;page=year&amp;year=2018" TargetMode="External"/><Relationship Id="rId5" Type="http://schemas.openxmlformats.org/officeDocument/2006/relationships/hyperlink" Target="http://wikipeba.com/statslab13/player.php?player_id=12149" TargetMode="External"/><Relationship Id="rId95" Type="http://schemas.openxmlformats.org/officeDocument/2006/relationships/hyperlink" Target="http://wikipeba.com/statslab13/player.php?player_id=4864" TargetMode="External"/><Relationship Id="rId160" Type="http://schemas.openxmlformats.org/officeDocument/2006/relationships/hyperlink" Target="http://wikipeba.com/statslab13/team_hist.php?team_id=80&amp;page=year&amp;year=2018" TargetMode="External"/><Relationship Id="rId181" Type="http://schemas.openxmlformats.org/officeDocument/2006/relationships/hyperlink" Target="http://wikipeba.com/statslab13/player.php?player_id=10572" TargetMode="External"/><Relationship Id="rId216" Type="http://schemas.openxmlformats.org/officeDocument/2006/relationships/hyperlink" Target="http://wikipeba.com/statslab13/team_hist.php?team_id=90&amp;page=year&amp;year=2018" TargetMode="External"/><Relationship Id="rId237" Type="http://schemas.openxmlformats.org/officeDocument/2006/relationships/hyperlink" Target="http://wikipeba.com/statslab13/player.php?player_id=12747" TargetMode="External"/><Relationship Id="rId258" Type="http://schemas.openxmlformats.org/officeDocument/2006/relationships/hyperlink" Target="http://wikipeba.com/statslab13/team_hist.php?team_id=87&amp;page=year&amp;year=2018" TargetMode="External"/><Relationship Id="rId279" Type="http://schemas.openxmlformats.org/officeDocument/2006/relationships/hyperlink" Target="http://wikipeba.com/statslab13/player.php?player_id=4468" TargetMode="External"/><Relationship Id="rId22" Type="http://schemas.openxmlformats.org/officeDocument/2006/relationships/hyperlink" Target="http://wikipeba.com/statslab13/team_hist.php?team_id=85&amp;page=year&amp;year=2018" TargetMode="External"/><Relationship Id="rId43" Type="http://schemas.openxmlformats.org/officeDocument/2006/relationships/hyperlink" Target="http://wikipeba.com/statslab13/player.php?player_id=4859" TargetMode="External"/><Relationship Id="rId64" Type="http://schemas.openxmlformats.org/officeDocument/2006/relationships/hyperlink" Target="http://wikipeba.com/statslab13/team_hist.php?team_id=81&amp;page=year&amp;year=2018" TargetMode="External"/><Relationship Id="rId118" Type="http://schemas.openxmlformats.org/officeDocument/2006/relationships/hyperlink" Target="http://wikipeba.com/statslab13/team_hist.php?team_id=97&amp;page=year&amp;year=2018" TargetMode="External"/><Relationship Id="rId139" Type="http://schemas.openxmlformats.org/officeDocument/2006/relationships/hyperlink" Target="http://wikipeba.com/statslab13/player.php?player_id=4327" TargetMode="External"/><Relationship Id="rId290" Type="http://schemas.openxmlformats.org/officeDocument/2006/relationships/hyperlink" Target="http://wikipeba.com/statslab13/team_hist.php?team_id=79&amp;page=year&amp;year=2018" TargetMode="External"/><Relationship Id="rId304" Type="http://schemas.openxmlformats.org/officeDocument/2006/relationships/hyperlink" Target="http://wikipeba.com/statslab13/team_hist.php?team_id=97&amp;page=year&amp;year=2018" TargetMode="External"/><Relationship Id="rId325" Type="http://schemas.openxmlformats.org/officeDocument/2006/relationships/hyperlink" Target="http://wikipeba.com/statslab13/player.php?player_id=8847" TargetMode="External"/><Relationship Id="rId346" Type="http://schemas.openxmlformats.org/officeDocument/2006/relationships/hyperlink" Target="http://wikipeba.com/statslab13/team_hist.php?team_id=92&amp;page=year&amp;year=2018" TargetMode="External"/><Relationship Id="rId367" Type="http://schemas.openxmlformats.org/officeDocument/2006/relationships/hyperlink" Target="http://wikipeba.com/statslab13/player.php?player_id=4119" TargetMode="External"/><Relationship Id="rId388" Type="http://schemas.openxmlformats.org/officeDocument/2006/relationships/hyperlink" Target="http://wikipeba.com/statslab13/team_hist.php?team_id=95&amp;page=year&amp;year=2018" TargetMode="External"/><Relationship Id="rId85" Type="http://schemas.openxmlformats.org/officeDocument/2006/relationships/hyperlink" Target="http://wikipeba.com/statslab13/player.php?player_id=11299" TargetMode="External"/><Relationship Id="rId150" Type="http://schemas.openxmlformats.org/officeDocument/2006/relationships/hyperlink" Target="http://wikipeba.com/statslab13/team_hist.php?team_id=95&amp;page=year&amp;year=2018" TargetMode="External"/><Relationship Id="rId171" Type="http://schemas.openxmlformats.org/officeDocument/2006/relationships/hyperlink" Target="http://wikipeba.com/statslab13/player.php?player_id=10367" TargetMode="External"/><Relationship Id="rId192" Type="http://schemas.openxmlformats.org/officeDocument/2006/relationships/hyperlink" Target="http://wikipeba.com/statslab13/team_hist.php?team_id=86&amp;page=year&amp;year=2018" TargetMode="External"/><Relationship Id="rId206" Type="http://schemas.openxmlformats.org/officeDocument/2006/relationships/hyperlink" Target="http://wikipeba.com/statslab13/team_hist.php?team_id=78&amp;page=year&amp;year=2018" TargetMode="External"/><Relationship Id="rId227" Type="http://schemas.openxmlformats.org/officeDocument/2006/relationships/hyperlink" Target="http://wikipeba.com/statslab13/player.php?player_id=9976" TargetMode="External"/><Relationship Id="rId248" Type="http://schemas.openxmlformats.org/officeDocument/2006/relationships/hyperlink" Target="http://wikipeba.com/statslab13/team_hist.php?team_id=100&amp;page=year&amp;year=2018" TargetMode="External"/><Relationship Id="rId269" Type="http://schemas.openxmlformats.org/officeDocument/2006/relationships/hyperlink" Target="http://wikipeba.com/statslab13/player.php?player_id=3771" TargetMode="External"/><Relationship Id="rId12" Type="http://schemas.openxmlformats.org/officeDocument/2006/relationships/hyperlink" Target="http://wikipeba.com/statslab13/team_hist.php?team_id=96&amp;page=year&amp;year=2018" TargetMode="External"/><Relationship Id="rId33" Type="http://schemas.openxmlformats.org/officeDocument/2006/relationships/hyperlink" Target="http://wikipeba.com/statslab13/player.php?player_id=4428" TargetMode="External"/><Relationship Id="rId108" Type="http://schemas.openxmlformats.org/officeDocument/2006/relationships/hyperlink" Target="http://wikipeba.com/statslab13/team_hist.php?team_id=91&amp;page=year&amp;year=2018" TargetMode="External"/><Relationship Id="rId129" Type="http://schemas.openxmlformats.org/officeDocument/2006/relationships/hyperlink" Target="http://wikipeba.com/statslab13/player.php?player_id=3099" TargetMode="External"/><Relationship Id="rId280" Type="http://schemas.openxmlformats.org/officeDocument/2006/relationships/hyperlink" Target="http://wikipeba.com/statslab13/team_hist.php?team_id=96&amp;page=year&amp;year=2018" TargetMode="External"/><Relationship Id="rId315" Type="http://schemas.openxmlformats.org/officeDocument/2006/relationships/hyperlink" Target="http://wikipeba.com/statslab13/player.php?player_id=3804" TargetMode="External"/><Relationship Id="rId336" Type="http://schemas.openxmlformats.org/officeDocument/2006/relationships/hyperlink" Target="http://wikipeba.com/statslab13/team_hist.php?team_id=93&amp;page=year&amp;year=2018" TargetMode="External"/><Relationship Id="rId357" Type="http://schemas.openxmlformats.org/officeDocument/2006/relationships/hyperlink" Target="http://wikipeba.com/statslab13/player.php?player_id=5918" TargetMode="External"/><Relationship Id="rId54" Type="http://schemas.openxmlformats.org/officeDocument/2006/relationships/hyperlink" Target="http://wikipeba.com/statslab13/team_hist.php?team_id=84&amp;page=year&amp;year=2018" TargetMode="External"/><Relationship Id="rId75" Type="http://schemas.openxmlformats.org/officeDocument/2006/relationships/hyperlink" Target="http://wikipeba.com/statslab13/player.php?player_id=9316" TargetMode="External"/><Relationship Id="rId96" Type="http://schemas.openxmlformats.org/officeDocument/2006/relationships/hyperlink" Target="http://wikipeba.com/statslab13/team_hist.php?team_id=95&amp;page=year&amp;year=2018" TargetMode="External"/><Relationship Id="rId140" Type="http://schemas.openxmlformats.org/officeDocument/2006/relationships/hyperlink" Target="http://wikipeba.com/statslab13/team_hist.php?team_id=92&amp;page=year&amp;year=2018" TargetMode="External"/><Relationship Id="rId161" Type="http://schemas.openxmlformats.org/officeDocument/2006/relationships/hyperlink" Target="http://wikipeba.com/statslab13/player.php?player_id=1336" TargetMode="External"/><Relationship Id="rId182" Type="http://schemas.openxmlformats.org/officeDocument/2006/relationships/hyperlink" Target="http://wikipeba.com/statslab13/team_hist.php?team_id=84&amp;page=year&amp;year=2018" TargetMode="External"/><Relationship Id="rId217" Type="http://schemas.openxmlformats.org/officeDocument/2006/relationships/hyperlink" Target="http://wikipeba.com/statslab13/player.php?player_id=1406" TargetMode="External"/><Relationship Id="rId378" Type="http://schemas.openxmlformats.org/officeDocument/2006/relationships/hyperlink" Target="http://wikipeba.com/statslab13/team_hist.php?team_id=81&amp;page=year&amp;year=2018" TargetMode="External"/><Relationship Id="rId399" Type="http://schemas.openxmlformats.org/officeDocument/2006/relationships/hyperlink" Target="http://wikipeba.com/statslab13/player.php?player_id=918" TargetMode="External"/><Relationship Id="rId6" Type="http://schemas.openxmlformats.org/officeDocument/2006/relationships/hyperlink" Target="http://wikipeba.com/statslab13/team_hist.php?team_id=90&amp;page=year&amp;year=2018" TargetMode="External"/><Relationship Id="rId238" Type="http://schemas.openxmlformats.org/officeDocument/2006/relationships/hyperlink" Target="http://wikipeba.com/statslab13/team_hist.php?team_id=92&amp;page=year&amp;year=2018" TargetMode="External"/><Relationship Id="rId259" Type="http://schemas.openxmlformats.org/officeDocument/2006/relationships/hyperlink" Target="http://wikipeba.com/statslab13/player.php?player_id=4650" TargetMode="External"/><Relationship Id="rId23" Type="http://schemas.openxmlformats.org/officeDocument/2006/relationships/hyperlink" Target="http://wikipeba.com/statslab13/player.php?player_id=10036" TargetMode="External"/><Relationship Id="rId119" Type="http://schemas.openxmlformats.org/officeDocument/2006/relationships/hyperlink" Target="http://wikipeba.com/statslab13/player.php?player_id=1820" TargetMode="External"/><Relationship Id="rId270" Type="http://schemas.openxmlformats.org/officeDocument/2006/relationships/hyperlink" Target="http://wikipeba.com/statslab13/team_hist.php?team_id=91&amp;page=year&amp;year=2018" TargetMode="External"/><Relationship Id="rId291" Type="http://schemas.openxmlformats.org/officeDocument/2006/relationships/hyperlink" Target="http://wikipeba.com/statslab13/player.php?player_id=1510" TargetMode="External"/><Relationship Id="rId305" Type="http://schemas.openxmlformats.org/officeDocument/2006/relationships/hyperlink" Target="http://wikipeba.com/statslab13/player.php?player_id=11200" TargetMode="External"/><Relationship Id="rId326" Type="http://schemas.openxmlformats.org/officeDocument/2006/relationships/hyperlink" Target="http://wikipeba.com/statslab13/team_hist.php?team_id=79&amp;page=year&amp;year=2018" TargetMode="External"/><Relationship Id="rId347" Type="http://schemas.openxmlformats.org/officeDocument/2006/relationships/hyperlink" Target="http://wikipeba.com/statslab13/player.php?player_id=13619" TargetMode="External"/><Relationship Id="rId44" Type="http://schemas.openxmlformats.org/officeDocument/2006/relationships/hyperlink" Target="http://wikipeba.com/statslab13/team_hist.php?team_id=96&amp;page=year&amp;year=2018" TargetMode="External"/><Relationship Id="rId65" Type="http://schemas.openxmlformats.org/officeDocument/2006/relationships/hyperlink" Target="http://wikipeba.com/statslab13/player.php?player_id=9999" TargetMode="External"/><Relationship Id="rId86" Type="http://schemas.openxmlformats.org/officeDocument/2006/relationships/hyperlink" Target="http://wikipeba.com/statslab13/team_hist.php?team_id=85&amp;page=year&amp;year=2018" TargetMode="External"/><Relationship Id="rId130" Type="http://schemas.openxmlformats.org/officeDocument/2006/relationships/hyperlink" Target="http://wikipeba.com/statslab13/team_hist.php?team_id=90&amp;page=year&amp;year=2018" TargetMode="External"/><Relationship Id="rId151" Type="http://schemas.openxmlformats.org/officeDocument/2006/relationships/hyperlink" Target="http://wikipeba.com/statslab13/player.php?player_id=7588" TargetMode="External"/><Relationship Id="rId368" Type="http://schemas.openxmlformats.org/officeDocument/2006/relationships/hyperlink" Target="http://wikipeba.com/statslab13/team_hist.php?team_id=77&amp;page=year&amp;year=2018" TargetMode="External"/><Relationship Id="rId389" Type="http://schemas.openxmlformats.org/officeDocument/2006/relationships/hyperlink" Target="http://wikipeba.com/statslab13/player.php?player_id=9776" TargetMode="External"/><Relationship Id="rId172" Type="http://schemas.openxmlformats.org/officeDocument/2006/relationships/hyperlink" Target="http://wikipeba.com/statslab13/team_hist.php?team_id=98&amp;page=year&amp;year=2018" TargetMode="External"/><Relationship Id="rId193" Type="http://schemas.openxmlformats.org/officeDocument/2006/relationships/hyperlink" Target="http://wikipeba.com/statslab13/player.php?player_id=10561" TargetMode="External"/><Relationship Id="rId207" Type="http://schemas.openxmlformats.org/officeDocument/2006/relationships/hyperlink" Target="http://wikipeba.com/statslab13/player.php?player_id=10700" TargetMode="External"/><Relationship Id="rId228" Type="http://schemas.openxmlformats.org/officeDocument/2006/relationships/hyperlink" Target="http://wikipeba.com/statslab13/team_hist.php?team_id=94&amp;page=year&amp;year=2018" TargetMode="External"/><Relationship Id="rId249" Type="http://schemas.openxmlformats.org/officeDocument/2006/relationships/hyperlink" Target="http://wikipeba.com/statslab13/player.php?player_id=4525" TargetMode="External"/><Relationship Id="rId13" Type="http://schemas.openxmlformats.org/officeDocument/2006/relationships/hyperlink" Target="http://wikipeba.com/statslab13/player.php?player_id=3343" TargetMode="External"/><Relationship Id="rId109" Type="http://schemas.openxmlformats.org/officeDocument/2006/relationships/hyperlink" Target="http://wikipeba.com/statslab13/player.php?player_id=10726" TargetMode="External"/><Relationship Id="rId260" Type="http://schemas.openxmlformats.org/officeDocument/2006/relationships/hyperlink" Target="http://wikipeba.com/statslab13/team_hist.php?team_id=78&amp;page=year&amp;year=2018" TargetMode="External"/><Relationship Id="rId281" Type="http://schemas.openxmlformats.org/officeDocument/2006/relationships/hyperlink" Target="http://wikipeba.com/statslab13/player.php?player_id=1842" TargetMode="External"/><Relationship Id="rId316" Type="http://schemas.openxmlformats.org/officeDocument/2006/relationships/hyperlink" Target="http://wikipeba.com/statslab13/team_hist.php?team_id=95&amp;page=year&amp;year=2018" TargetMode="External"/><Relationship Id="rId337" Type="http://schemas.openxmlformats.org/officeDocument/2006/relationships/hyperlink" Target="http://wikipeba.com/statslab13/player.php?player_id=9799" TargetMode="External"/><Relationship Id="rId34" Type="http://schemas.openxmlformats.org/officeDocument/2006/relationships/hyperlink" Target="http://wikipeba.com/statslab13/team_hist.php?team_id=95&amp;page=year&amp;year=2018" TargetMode="External"/><Relationship Id="rId55" Type="http://schemas.openxmlformats.org/officeDocument/2006/relationships/hyperlink" Target="http://wikipeba.com/statslab13/player.php?player_id=10045" TargetMode="External"/><Relationship Id="rId76" Type="http://schemas.openxmlformats.org/officeDocument/2006/relationships/hyperlink" Target="http://wikipeba.com/statslab13/team_hist.php?team_id=94&amp;page=year&amp;year=2018" TargetMode="External"/><Relationship Id="rId97" Type="http://schemas.openxmlformats.org/officeDocument/2006/relationships/hyperlink" Target="http://wikipeba.com/statslab13/player.php?player_id=10106" TargetMode="External"/><Relationship Id="rId120" Type="http://schemas.openxmlformats.org/officeDocument/2006/relationships/hyperlink" Target="http://wikipeba.com/statslab13/team_hist.php?team_id=80&amp;page=year&amp;year=2018" TargetMode="External"/><Relationship Id="rId141" Type="http://schemas.openxmlformats.org/officeDocument/2006/relationships/hyperlink" Target="http://wikipeba.com/statslab13/player.php?player_id=10672" TargetMode="External"/><Relationship Id="rId358" Type="http://schemas.openxmlformats.org/officeDocument/2006/relationships/hyperlink" Target="http://wikipeba.com/statslab13/team_hist.php?team_id=85&amp;page=year&amp;year=2018" TargetMode="External"/><Relationship Id="rId379" Type="http://schemas.openxmlformats.org/officeDocument/2006/relationships/hyperlink" Target="http://wikipeba.com/statslab13/player.php?player_id=6415" TargetMode="External"/><Relationship Id="rId7" Type="http://schemas.openxmlformats.org/officeDocument/2006/relationships/hyperlink" Target="http://wikipeba.com/statslab13/player.php?player_id=10635" TargetMode="External"/><Relationship Id="rId162" Type="http://schemas.openxmlformats.org/officeDocument/2006/relationships/hyperlink" Target="http://wikipeba.com/statslab13/team_hist.php?team_id=82&amp;page=year&amp;year=2018" TargetMode="External"/><Relationship Id="rId183" Type="http://schemas.openxmlformats.org/officeDocument/2006/relationships/hyperlink" Target="http://wikipeba.com/statslab13/player.php?player_id=7621" TargetMode="External"/><Relationship Id="rId218" Type="http://schemas.openxmlformats.org/officeDocument/2006/relationships/hyperlink" Target="http://wikipeba.com/statslab13/team_hist.php?team_id=77&amp;page=year&amp;year=2018" TargetMode="External"/><Relationship Id="rId239" Type="http://schemas.openxmlformats.org/officeDocument/2006/relationships/hyperlink" Target="http://wikipeba.com/statslab13/player.php?player_id=2510" TargetMode="External"/><Relationship Id="rId390" Type="http://schemas.openxmlformats.org/officeDocument/2006/relationships/hyperlink" Target="http://wikipeba.com/statslab13/team_hist.php?team_id=97&amp;page=year&amp;year=2018" TargetMode="External"/><Relationship Id="rId250" Type="http://schemas.openxmlformats.org/officeDocument/2006/relationships/hyperlink" Target="http://wikipeba.com/statslab13/team_hist.php?team_id=84&amp;page=year&amp;year=2018" TargetMode="External"/><Relationship Id="rId271" Type="http://schemas.openxmlformats.org/officeDocument/2006/relationships/hyperlink" Target="http://wikipeba.com/statslab13/player.php?player_id=6556" TargetMode="External"/><Relationship Id="rId292" Type="http://schemas.openxmlformats.org/officeDocument/2006/relationships/hyperlink" Target="http://wikipeba.com/statslab13/team_hist.php?team_id=88&amp;page=year&amp;year=2018" TargetMode="External"/><Relationship Id="rId306" Type="http://schemas.openxmlformats.org/officeDocument/2006/relationships/hyperlink" Target="http://wikipeba.com/statslab13/team_hist.php?team_id=91&amp;page=year&amp;year=2018" TargetMode="External"/><Relationship Id="rId24" Type="http://schemas.openxmlformats.org/officeDocument/2006/relationships/hyperlink" Target="http://wikipeba.com/statslab13/team_hist.php?team_id=78&amp;page=year&amp;year=2018" TargetMode="External"/><Relationship Id="rId45" Type="http://schemas.openxmlformats.org/officeDocument/2006/relationships/hyperlink" Target="http://wikipeba.com/statslab13/player.php?player_id=10022" TargetMode="External"/><Relationship Id="rId66" Type="http://schemas.openxmlformats.org/officeDocument/2006/relationships/hyperlink" Target="http://wikipeba.com/statslab13/team_hist.php?team_id=82&amp;page=year&amp;year=2018" TargetMode="External"/><Relationship Id="rId87" Type="http://schemas.openxmlformats.org/officeDocument/2006/relationships/hyperlink" Target="http://wikipeba.com/statslab13/player.php?player_id=4884" TargetMode="External"/><Relationship Id="rId110" Type="http://schemas.openxmlformats.org/officeDocument/2006/relationships/hyperlink" Target="http://wikipeba.com/statslab13/team_hist.php?team_id=97&amp;page=year&amp;year=2018" TargetMode="External"/><Relationship Id="rId131" Type="http://schemas.openxmlformats.org/officeDocument/2006/relationships/hyperlink" Target="http://wikipeba.com/statslab13/player.php?player_id=1296" TargetMode="External"/><Relationship Id="rId327" Type="http://schemas.openxmlformats.org/officeDocument/2006/relationships/hyperlink" Target="http://wikipeba.com/statslab13/player.php?player_id=11370" TargetMode="External"/><Relationship Id="rId348" Type="http://schemas.openxmlformats.org/officeDocument/2006/relationships/hyperlink" Target="http://wikipeba.com/statslab13/team_hist.php?team_id=87&amp;page=year&amp;year=2018" TargetMode="External"/><Relationship Id="rId369" Type="http://schemas.openxmlformats.org/officeDocument/2006/relationships/hyperlink" Target="http://wikipeba.com/statslab13/player.php?player_id=3937" TargetMode="External"/><Relationship Id="rId152" Type="http://schemas.openxmlformats.org/officeDocument/2006/relationships/hyperlink" Target="http://wikipeba.com/statslab13/team_hist.php?team_id=79&amp;page=year&amp;year=2018" TargetMode="External"/><Relationship Id="rId173" Type="http://schemas.openxmlformats.org/officeDocument/2006/relationships/hyperlink" Target="http://wikipeba.com/statslab13/player.php?player_id=4156" TargetMode="External"/><Relationship Id="rId194" Type="http://schemas.openxmlformats.org/officeDocument/2006/relationships/hyperlink" Target="http://wikipeba.com/statslab13/team_hist.php?team_id=91&amp;page=year&amp;year=2018" TargetMode="External"/><Relationship Id="rId208" Type="http://schemas.openxmlformats.org/officeDocument/2006/relationships/hyperlink" Target="http://wikipeba.com/statslab13/team_hist.php?team_id=99&amp;page=year&amp;year=2018" TargetMode="External"/><Relationship Id="rId229" Type="http://schemas.openxmlformats.org/officeDocument/2006/relationships/hyperlink" Target="http://wikipeba.com/statslab13/player.php?player_id=1675" TargetMode="External"/><Relationship Id="rId380" Type="http://schemas.openxmlformats.org/officeDocument/2006/relationships/hyperlink" Target="http://wikipeba.com/statslab13/team_hist.php?team_id=97&amp;page=year&amp;year=2018" TargetMode="External"/><Relationship Id="rId240" Type="http://schemas.openxmlformats.org/officeDocument/2006/relationships/hyperlink" Target="http://wikipeba.com/statslab13/team_hist.php?team_id=77&amp;page=year&amp;year=2018" TargetMode="External"/><Relationship Id="rId261" Type="http://schemas.openxmlformats.org/officeDocument/2006/relationships/hyperlink" Target="http://wikipeba.com/statslab13/player.php?player_id=8075" TargetMode="External"/><Relationship Id="rId14" Type="http://schemas.openxmlformats.org/officeDocument/2006/relationships/hyperlink" Target="http://wikipeba.com/statslab13/team_hist.php?team_id=96&amp;page=year&amp;year=2018" TargetMode="External"/><Relationship Id="rId35" Type="http://schemas.openxmlformats.org/officeDocument/2006/relationships/hyperlink" Target="http://wikipeba.com/statslab13/player.php?player_id=3972" TargetMode="External"/><Relationship Id="rId56" Type="http://schemas.openxmlformats.org/officeDocument/2006/relationships/hyperlink" Target="http://wikipeba.com/statslab13/team_hist.php?team_id=79&amp;page=year&amp;year=2018" TargetMode="External"/><Relationship Id="rId77" Type="http://schemas.openxmlformats.org/officeDocument/2006/relationships/hyperlink" Target="http://wikipeba.com/statslab13/player.php?player_id=3203" TargetMode="External"/><Relationship Id="rId100" Type="http://schemas.openxmlformats.org/officeDocument/2006/relationships/hyperlink" Target="http://wikipeba.com/statslab13/team_hist.php?team_id=86&amp;page=year&amp;year=2018" TargetMode="External"/><Relationship Id="rId282" Type="http://schemas.openxmlformats.org/officeDocument/2006/relationships/hyperlink" Target="http://wikipeba.com/statslab13/team_hist.php?team_id=100&amp;page=year&amp;year=2018" TargetMode="External"/><Relationship Id="rId317" Type="http://schemas.openxmlformats.org/officeDocument/2006/relationships/hyperlink" Target="http://wikipeba.com/statslab13/player.php?player_id=13719" TargetMode="External"/><Relationship Id="rId338" Type="http://schemas.openxmlformats.org/officeDocument/2006/relationships/hyperlink" Target="http://wikipeba.com/statslab13/team_hist.php?team_id=78&amp;page=year&amp;year=2018" TargetMode="External"/><Relationship Id="rId359" Type="http://schemas.openxmlformats.org/officeDocument/2006/relationships/hyperlink" Target="http://wikipeba.com/statslab13/player.php?player_id=10825" TargetMode="External"/><Relationship Id="rId8" Type="http://schemas.openxmlformats.org/officeDocument/2006/relationships/hyperlink" Target="http://wikipeba.com/statslab13/team_hist.php?team_id=100&amp;page=year&amp;year=2018" TargetMode="External"/><Relationship Id="rId98" Type="http://schemas.openxmlformats.org/officeDocument/2006/relationships/hyperlink" Target="http://wikipeba.com/statslab13/team_hist.php?team_id=92&amp;page=year&amp;year=2018" TargetMode="External"/><Relationship Id="rId121" Type="http://schemas.openxmlformats.org/officeDocument/2006/relationships/hyperlink" Target="http://wikipeba.com/statslab13/player.php?player_id=10627" TargetMode="External"/><Relationship Id="rId142" Type="http://schemas.openxmlformats.org/officeDocument/2006/relationships/hyperlink" Target="http://wikipeba.com/statslab13/team_hist.php?team_id=88&amp;page=year&amp;year=2018" TargetMode="External"/><Relationship Id="rId163" Type="http://schemas.openxmlformats.org/officeDocument/2006/relationships/hyperlink" Target="http://wikipeba.com/statslab13/player.php?player_id=9945" TargetMode="External"/><Relationship Id="rId184" Type="http://schemas.openxmlformats.org/officeDocument/2006/relationships/hyperlink" Target="http://wikipeba.com/statslab13/team_hist.php?team_id=99&amp;page=year&amp;year=2018" TargetMode="External"/><Relationship Id="rId219" Type="http://schemas.openxmlformats.org/officeDocument/2006/relationships/hyperlink" Target="http://wikipeba.com/statslab13/player.php?player_id=10445" TargetMode="External"/><Relationship Id="rId370" Type="http://schemas.openxmlformats.org/officeDocument/2006/relationships/hyperlink" Target="http://wikipeba.com/statslab13/team_hist.php?team_id=94&amp;page=year&amp;year=2018" TargetMode="External"/><Relationship Id="rId391" Type="http://schemas.openxmlformats.org/officeDocument/2006/relationships/hyperlink" Target="http://wikipeba.com/statslab13/player.php?player_id=12317" TargetMode="External"/><Relationship Id="rId230" Type="http://schemas.openxmlformats.org/officeDocument/2006/relationships/hyperlink" Target="http://wikipeba.com/statslab13/team_hist.php?team_id=95&amp;page=year&amp;year=2018" TargetMode="External"/><Relationship Id="rId251" Type="http://schemas.openxmlformats.org/officeDocument/2006/relationships/hyperlink" Target="http://wikipeba.com/statslab13/player.php?player_id=5148" TargetMode="External"/><Relationship Id="rId25" Type="http://schemas.openxmlformats.org/officeDocument/2006/relationships/hyperlink" Target="http://wikipeba.com/statslab13/player.php?player_id=12104" TargetMode="External"/><Relationship Id="rId46" Type="http://schemas.openxmlformats.org/officeDocument/2006/relationships/hyperlink" Target="http://wikipeba.com/statslab13/team_hist.php?team_id=96&amp;page=year&amp;year=2018" TargetMode="External"/><Relationship Id="rId67" Type="http://schemas.openxmlformats.org/officeDocument/2006/relationships/hyperlink" Target="http://wikipeba.com/statslab13/player.php?player_id=10511" TargetMode="External"/><Relationship Id="rId272" Type="http://schemas.openxmlformats.org/officeDocument/2006/relationships/hyperlink" Target="http://wikipeba.com/statslab13/team_hist.php?team_id=85&amp;page=year&amp;year=2018" TargetMode="External"/><Relationship Id="rId293" Type="http://schemas.openxmlformats.org/officeDocument/2006/relationships/hyperlink" Target="http://wikipeba.com/statslab13/player.php?player_id=3351" TargetMode="External"/><Relationship Id="rId307" Type="http://schemas.openxmlformats.org/officeDocument/2006/relationships/hyperlink" Target="http://wikipeba.com/statslab13/player.php?player_id=7798" TargetMode="External"/><Relationship Id="rId328" Type="http://schemas.openxmlformats.org/officeDocument/2006/relationships/hyperlink" Target="http://wikipeba.com/statslab13/team_hist.php?team_id=85&amp;page=year&amp;year=2018" TargetMode="External"/><Relationship Id="rId349" Type="http://schemas.openxmlformats.org/officeDocument/2006/relationships/hyperlink" Target="http://wikipeba.com/statslab13/player.php?player_id=3246" TargetMode="External"/><Relationship Id="rId88" Type="http://schemas.openxmlformats.org/officeDocument/2006/relationships/hyperlink" Target="http://wikipeba.com/statslab13/team_hist.php?team_id=100&amp;page=year&amp;year=2018" TargetMode="External"/><Relationship Id="rId111" Type="http://schemas.openxmlformats.org/officeDocument/2006/relationships/hyperlink" Target="http://wikipeba.com/statslab13/player.php?player_id=7563" TargetMode="External"/><Relationship Id="rId132" Type="http://schemas.openxmlformats.org/officeDocument/2006/relationships/hyperlink" Target="http://wikipeba.com/statslab13/team_hist.php?team_id=85&amp;page=year&amp;year=2018" TargetMode="External"/><Relationship Id="rId153" Type="http://schemas.openxmlformats.org/officeDocument/2006/relationships/hyperlink" Target="http://wikipeba.com/statslab13/player.php?player_id=5890" TargetMode="External"/><Relationship Id="rId174" Type="http://schemas.openxmlformats.org/officeDocument/2006/relationships/hyperlink" Target="http://wikipeba.com/statslab13/team_hist.php?team_id=96&amp;page=year&amp;year=2018" TargetMode="External"/><Relationship Id="rId195" Type="http://schemas.openxmlformats.org/officeDocument/2006/relationships/hyperlink" Target="http://wikipeba.com/statslab13/player.php?player_id=11247" TargetMode="External"/><Relationship Id="rId209" Type="http://schemas.openxmlformats.org/officeDocument/2006/relationships/hyperlink" Target="http://wikipeba.com/statslab13/player.php?player_id=1676" TargetMode="External"/><Relationship Id="rId360" Type="http://schemas.openxmlformats.org/officeDocument/2006/relationships/hyperlink" Target="http://wikipeba.com/statslab13/team_hist.php?team_id=93&amp;page=year&amp;year=2018" TargetMode="External"/><Relationship Id="rId381" Type="http://schemas.openxmlformats.org/officeDocument/2006/relationships/hyperlink" Target="http://wikipeba.com/statslab13/player.php?player_id=10850" TargetMode="External"/><Relationship Id="rId220" Type="http://schemas.openxmlformats.org/officeDocument/2006/relationships/hyperlink" Target="http://wikipeba.com/statslab13/team_hist.php?team_id=77&amp;page=year&amp;year=2018" TargetMode="External"/><Relationship Id="rId241" Type="http://schemas.openxmlformats.org/officeDocument/2006/relationships/hyperlink" Target="http://wikipeba.com/statslab13/player.php?player_id=10362" TargetMode="External"/><Relationship Id="rId15" Type="http://schemas.openxmlformats.org/officeDocument/2006/relationships/hyperlink" Target="http://wikipeba.com/statslab13/player.php?player_id=10630" TargetMode="External"/><Relationship Id="rId36" Type="http://schemas.openxmlformats.org/officeDocument/2006/relationships/hyperlink" Target="http://wikipeba.com/statslab13/team_hist.php?team_id=79&amp;page=year&amp;year=2018" TargetMode="External"/><Relationship Id="rId57" Type="http://schemas.openxmlformats.org/officeDocument/2006/relationships/hyperlink" Target="http://wikipeba.com/statslab13/player.php?player_id=7326" TargetMode="External"/><Relationship Id="rId262" Type="http://schemas.openxmlformats.org/officeDocument/2006/relationships/hyperlink" Target="http://wikipeba.com/statslab13/team_hist.php?team_id=96&amp;page=year&amp;year=2018" TargetMode="External"/><Relationship Id="rId283" Type="http://schemas.openxmlformats.org/officeDocument/2006/relationships/hyperlink" Target="http://wikipeba.com/statslab13/player.php?player_id=4573" TargetMode="External"/><Relationship Id="rId318" Type="http://schemas.openxmlformats.org/officeDocument/2006/relationships/hyperlink" Target="http://wikipeba.com/statslab13/team_hist.php?team_id=80&amp;page=year&amp;year=2018" TargetMode="External"/><Relationship Id="rId339" Type="http://schemas.openxmlformats.org/officeDocument/2006/relationships/hyperlink" Target="http://wikipeba.com/statslab13/player.php?player_id=138" TargetMode="External"/><Relationship Id="rId78" Type="http://schemas.openxmlformats.org/officeDocument/2006/relationships/hyperlink" Target="http://wikipeba.com/statslab13/team_hist.php?team_id=95&amp;page=year&amp;year=2018" TargetMode="External"/><Relationship Id="rId99" Type="http://schemas.openxmlformats.org/officeDocument/2006/relationships/hyperlink" Target="http://wikipeba.com/statslab13/player.php?player_id=10041" TargetMode="External"/><Relationship Id="rId101" Type="http://schemas.openxmlformats.org/officeDocument/2006/relationships/hyperlink" Target="http://wikipeba.com/statslab13/player.php?player_id=7802" TargetMode="External"/><Relationship Id="rId122" Type="http://schemas.openxmlformats.org/officeDocument/2006/relationships/hyperlink" Target="http://wikipeba.com/statslab13/team_hist.php?team_id=89&amp;page=year&amp;year=2018" TargetMode="External"/><Relationship Id="rId143" Type="http://schemas.openxmlformats.org/officeDocument/2006/relationships/hyperlink" Target="http://wikipeba.com/statslab13/player.php?player_id=3560" TargetMode="External"/><Relationship Id="rId164" Type="http://schemas.openxmlformats.org/officeDocument/2006/relationships/hyperlink" Target="http://wikipeba.com/statslab13/team_hist.php?team_id=83&amp;page=year&amp;year=2018" TargetMode="External"/><Relationship Id="rId185" Type="http://schemas.openxmlformats.org/officeDocument/2006/relationships/hyperlink" Target="http://wikipeba.com/statslab13/player.php?player_id=10316" TargetMode="External"/><Relationship Id="rId350" Type="http://schemas.openxmlformats.org/officeDocument/2006/relationships/hyperlink" Target="http://wikipeba.com/statslab13/team_hist.php?team_id=90&amp;page=year&amp;year=2018" TargetMode="External"/><Relationship Id="rId371" Type="http://schemas.openxmlformats.org/officeDocument/2006/relationships/hyperlink" Target="http://wikipeba.com/statslab13/player.php?player_id=4670" TargetMode="External"/><Relationship Id="rId9" Type="http://schemas.openxmlformats.org/officeDocument/2006/relationships/hyperlink" Target="http://wikipeba.com/statslab13/player.php?player_id=1795" TargetMode="External"/><Relationship Id="rId210" Type="http://schemas.openxmlformats.org/officeDocument/2006/relationships/hyperlink" Target="http://wikipeba.com/statslab13/team_hist.php?team_id=77&amp;page=year&amp;year=2018" TargetMode="External"/><Relationship Id="rId392" Type="http://schemas.openxmlformats.org/officeDocument/2006/relationships/hyperlink" Target="http://wikipeba.com/statslab13/team_hist.php?team_id=80&amp;page=year&amp;year=2018" TargetMode="External"/><Relationship Id="rId26" Type="http://schemas.openxmlformats.org/officeDocument/2006/relationships/hyperlink" Target="http://wikipeba.com/statslab13/team_hist.php?team_id=79&amp;page=year&amp;year=2018" TargetMode="External"/><Relationship Id="rId231" Type="http://schemas.openxmlformats.org/officeDocument/2006/relationships/hyperlink" Target="http://wikipeba.com/statslab13/player.php?player_id=7017" TargetMode="External"/><Relationship Id="rId252" Type="http://schemas.openxmlformats.org/officeDocument/2006/relationships/hyperlink" Target="http://wikipeba.com/statslab13/team_hist.php?team_id=88&amp;page=year&amp;year=2018" TargetMode="External"/><Relationship Id="rId273" Type="http://schemas.openxmlformats.org/officeDocument/2006/relationships/hyperlink" Target="http://wikipeba.com/statslab13/player.php?player_id=10661" TargetMode="External"/><Relationship Id="rId294" Type="http://schemas.openxmlformats.org/officeDocument/2006/relationships/hyperlink" Target="http://wikipeba.com/statslab13/team_hist.php?team_id=90&amp;page=year&amp;year=2018" TargetMode="External"/><Relationship Id="rId308" Type="http://schemas.openxmlformats.org/officeDocument/2006/relationships/hyperlink" Target="http://wikipeba.com/statslab13/team_hist.php?team_id=93&amp;page=year&amp;year=2018" TargetMode="External"/><Relationship Id="rId329" Type="http://schemas.openxmlformats.org/officeDocument/2006/relationships/hyperlink" Target="http://wikipeba.com/statslab13/player.php?player_id=11162" TargetMode="External"/><Relationship Id="rId47" Type="http://schemas.openxmlformats.org/officeDocument/2006/relationships/hyperlink" Target="http://wikipeba.com/statslab13/player.php?player_id=3066" TargetMode="External"/><Relationship Id="rId68" Type="http://schemas.openxmlformats.org/officeDocument/2006/relationships/hyperlink" Target="http://wikipeba.com/statslab13/team_hist.php?team_id=93&amp;page=year&amp;year=2018" TargetMode="External"/><Relationship Id="rId89" Type="http://schemas.openxmlformats.org/officeDocument/2006/relationships/hyperlink" Target="http://wikipeba.com/statslab13/player.php?player_id=6917" TargetMode="External"/><Relationship Id="rId112" Type="http://schemas.openxmlformats.org/officeDocument/2006/relationships/hyperlink" Target="http://wikipeba.com/statslab13/team_hist.php?team_id=78&amp;page=year&amp;year=2018" TargetMode="External"/><Relationship Id="rId133" Type="http://schemas.openxmlformats.org/officeDocument/2006/relationships/hyperlink" Target="http://wikipeba.com/statslab13/player.php?player_id=11307" TargetMode="External"/><Relationship Id="rId154" Type="http://schemas.openxmlformats.org/officeDocument/2006/relationships/hyperlink" Target="http://wikipeba.com/statslab13/team_hist.php?team_id=98&amp;page=year&amp;year=2018" TargetMode="External"/><Relationship Id="rId175" Type="http://schemas.openxmlformats.org/officeDocument/2006/relationships/hyperlink" Target="http://wikipeba.com/statslab13/player.php?player_id=3630" TargetMode="External"/><Relationship Id="rId340" Type="http://schemas.openxmlformats.org/officeDocument/2006/relationships/hyperlink" Target="http://wikipeba.com/statslab13/team_hist.php?team_id=85&amp;page=year&amp;year=2018" TargetMode="External"/><Relationship Id="rId361" Type="http://schemas.openxmlformats.org/officeDocument/2006/relationships/hyperlink" Target="http://wikipeba.com/statslab13/player.php?player_id=450" TargetMode="External"/><Relationship Id="rId196" Type="http://schemas.openxmlformats.org/officeDocument/2006/relationships/hyperlink" Target="http://wikipeba.com/statslab13/team_hist.php?team_id=91&amp;page=year&amp;year=2018" TargetMode="External"/><Relationship Id="rId200" Type="http://schemas.openxmlformats.org/officeDocument/2006/relationships/hyperlink" Target="http://wikipeba.com/statslab13/team_hist.php?team_id=85&amp;page=year&amp;year=2018" TargetMode="External"/><Relationship Id="rId382" Type="http://schemas.openxmlformats.org/officeDocument/2006/relationships/hyperlink" Target="http://wikipeba.com/statslab13/team_hist.php?team_id=93&amp;page=year&amp;year=2018" TargetMode="External"/><Relationship Id="rId16" Type="http://schemas.openxmlformats.org/officeDocument/2006/relationships/hyperlink" Target="http://wikipeba.com/statslab13/team_hist.php?team_id=78&amp;page=year&amp;year=2018" TargetMode="External"/><Relationship Id="rId221" Type="http://schemas.openxmlformats.org/officeDocument/2006/relationships/hyperlink" Target="http://wikipeba.com/statslab13/player.php?player_id=3665" TargetMode="External"/><Relationship Id="rId242" Type="http://schemas.openxmlformats.org/officeDocument/2006/relationships/hyperlink" Target="http://wikipeba.com/statslab13/team_hist.php?team_id=100&amp;page=year&amp;year=2018" TargetMode="External"/><Relationship Id="rId263" Type="http://schemas.openxmlformats.org/officeDocument/2006/relationships/hyperlink" Target="http://wikipeba.com/statslab13/player.php?player_id=10844" TargetMode="External"/><Relationship Id="rId284" Type="http://schemas.openxmlformats.org/officeDocument/2006/relationships/hyperlink" Target="http://wikipeba.com/statslab13/team_hist.php?team_id=83&amp;page=year&amp;year=2018" TargetMode="External"/><Relationship Id="rId319" Type="http://schemas.openxmlformats.org/officeDocument/2006/relationships/hyperlink" Target="http://wikipeba.com/statslab13/player.php?player_id=1689" TargetMode="External"/><Relationship Id="rId37" Type="http://schemas.openxmlformats.org/officeDocument/2006/relationships/hyperlink" Target="http://wikipeba.com/statslab13/player.php?player_id=9714" TargetMode="External"/><Relationship Id="rId58" Type="http://schemas.openxmlformats.org/officeDocument/2006/relationships/hyperlink" Target="http://wikipeba.com/statslab13/team_hist.php?team_id=86&amp;page=year&amp;year=2018" TargetMode="External"/><Relationship Id="rId79" Type="http://schemas.openxmlformats.org/officeDocument/2006/relationships/hyperlink" Target="http://wikipeba.com/statslab13/player.php?player_id=3342" TargetMode="External"/><Relationship Id="rId102" Type="http://schemas.openxmlformats.org/officeDocument/2006/relationships/hyperlink" Target="http://wikipeba.com/statslab13/team_hist.php?team_id=95&amp;page=year&amp;year=2018" TargetMode="External"/><Relationship Id="rId123" Type="http://schemas.openxmlformats.org/officeDocument/2006/relationships/hyperlink" Target="http://wikipeba.com/statslab13/player.php?player_id=4866" TargetMode="External"/><Relationship Id="rId144" Type="http://schemas.openxmlformats.org/officeDocument/2006/relationships/hyperlink" Target="http://wikipeba.com/statslab13/team_hist.php?team_id=87&amp;page=year&amp;year=2018" TargetMode="External"/><Relationship Id="rId330" Type="http://schemas.openxmlformats.org/officeDocument/2006/relationships/hyperlink" Target="http://wikipeba.com/statslab13/team_hist.php?team_id=89&amp;page=year&amp;year=2018" TargetMode="External"/><Relationship Id="rId90" Type="http://schemas.openxmlformats.org/officeDocument/2006/relationships/hyperlink" Target="http://wikipeba.com/statslab13/team_hist.php?team_id=96&amp;page=year&amp;year=2018" TargetMode="External"/><Relationship Id="rId165" Type="http://schemas.openxmlformats.org/officeDocument/2006/relationships/hyperlink" Target="http://wikipeba.com/statslab13/player.php?player_id=10652" TargetMode="External"/><Relationship Id="rId186" Type="http://schemas.openxmlformats.org/officeDocument/2006/relationships/hyperlink" Target="http://wikipeba.com/statslab13/team_hist.php?team_id=97&amp;page=year&amp;year=2018" TargetMode="External"/><Relationship Id="rId351" Type="http://schemas.openxmlformats.org/officeDocument/2006/relationships/hyperlink" Target="http://wikipeba.com/statslab13/player.php?player_id=12285" TargetMode="External"/><Relationship Id="rId372" Type="http://schemas.openxmlformats.org/officeDocument/2006/relationships/hyperlink" Target="http://wikipeba.com/statslab13/team_hist.php?team_id=89&amp;page=year&amp;year=2018" TargetMode="External"/><Relationship Id="rId393" Type="http://schemas.openxmlformats.org/officeDocument/2006/relationships/hyperlink" Target="http://wikipeba.com/statslab13/player.php?player_id=1231" TargetMode="External"/><Relationship Id="rId211" Type="http://schemas.openxmlformats.org/officeDocument/2006/relationships/hyperlink" Target="http://wikipeba.com/statslab13/player.php?player_id=7920" TargetMode="External"/><Relationship Id="rId232" Type="http://schemas.openxmlformats.org/officeDocument/2006/relationships/hyperlink" Target="http://wikipeba.com/statslab13/team_hist.php?team_id=80&amp;page=year&amp;year=2018" TargetMode="External"/><Relationship Id="rId253" Type="http://schemas.openxmlformats.org/officeDocument/2006/relationships/hyperlink" Target="http://wikipeba.com/statslab13/player.php?player_id=10046" TargetMode="External"/><Relationship Id="rId274" Type="http://schemas.openxmlformats.org/officeDocument/2006/relationships/hyperlink" Target="http://wikipeba.com/statslab13/team_hist.php?team_id=77&amp;page=year&amp;year=2018" TargetMode="External"/><Relationship Id="rId295" Type="http://schemas.openxmlformats.org/officeDocument/2006/relationships/hyperlink" Target="http://wikipeba.com/statslab13/player.php?player_id=10180" TargetMode="External"/><Relationship Id="rId309" Type="http://schemas.openxmlformats.org/officeDocument/2006/relationships/hyperlink" Target="http://wikipeba.com/statslab13/player.php?player_id=11960" TargetMode="External"/><Relationship Id="rId27" Type="http://schemas.openxmlformats.org/officeDocument/2006/relationships/hyperlink" Target="http://wikipeba.com/statslab13/player.php?player_id=9591" TargetMode="External"/><Relationship Id="rId48" Type="http://schemas.openxmlformats.org/officeDocument/2006/relationships/hyperlink" Target="http://wikipeba.com/statslab13/team_hist.php?team_id=81&amp;page=year&amp;year=2018" TargetMode="External"/><Relationship Id="rId69" Type="http://schemas.openxmlformats.org/officeDocument/2006/relationships/hyperlink" Target="http://wikipeba.com/statslab13/player.php?player_id=12085" TargetMode="External"/><Relationship Id="rId113" Type="http://schemas.openxmlformats.org/officeDocument/2006/relationships/hyperlink" Target="http://wikipeba.com/statslab13/player.php?player_id=146" TargetMode="External"/><Relationship Id="rId134" Type="http://schemas.openxmlformats.org/officeDocument/2006/relationships/hyperlink" Target="http://wikipeba.com/statslab13/team_hist.php?team_id=98&amp;page=year&amp;year=2018" TargetMode="External"/><Relationship Id="rId320" Type="http://schemas.openxmlformats.org/officeDocument/2006/relationships/hyperlink" Target="http://wikipeba.com/statslab13/team_hist.php?team_id=93&amp;page=year&amp;year=2018" TargetMode="External"/><Relationship Id="rId80" Type="http://schemas.openxmlformats.org/officeDocument/2006/relationships/hyperlink" Target="http://wikipeba.com/statslab13/team_hist.php?team_id=82&amp;page=year&amp;year=2018" TargetMode="External"/><Relationship Id="rId155" Type="http://schemas.openxmlformats.org/officeDocument/2006/relationships/hyperlink" Target="http://wikipeba.com/statslab13/player.php?player_id=4429" TargetMode="External"/><Relationship Id="rId176" Type="http://schemas.openxmlformats.org/officeDocument/2006/relationships/hyperlink" Target="http://wikipeba.com/statslab13/team_hist.php?team_id=85&amp;page=year&amp;year=2018" TargetMode="External"/><Relationship Id="rId197" Type="http://schemas.openxmlformats.org/officeDocument/2006/relationships/hyperlink" Target="http://wikipeba.com/statslab13/player.php?player_id=10670" TargetMode="External"/><Relationship Id="rId341" Type="http://schemas.openxmlformats.org/officeDocument/2006/relationships/hyperlink" Target="http://wikipeba.com/statslab13/player.php?player_id=4861" TargetMode="External"/><Relationship Id="rId362" Type="http://schemas.openxmlformats.org/officeDocument/2006/relationships/hyperlink" Target="http://wikipeba.com/statslab13/team_hist.php?team_id=79&amp;page=year&amp;year=2018" TargetMode="External"/><Relationship Id="rId383" Type="http://schemas.openxmlformats.org/officeDocument/2006/relationships/hyperlink" Target="http://wikipeba.com/statslab13/player.php?player_id=3697" TargetMode="External"/><Relationship Id="rId201" Type="http://schemas.openxmlformats.org/officeDocument/2006/relationships/hyperlink" Target="http://wikipeba.com/statslab13/player.php?player_id=10273" TargetMode="External"/><Relationship Id="rId222" Type="http://schemas.openxmlformats.org/officeDocument/2006/relationships/hyperlink" Target="http://wikipeba.com/statslab13/team_hist.php?team_id=95&amp;page=year&amp;year=2018" TargetMode="External"/><Relationship Id="rId243" Type="http://schemas.openxmlformats.org/officeDocument/2006/relationships/hyperlink" Target="http://wikipeba.com/statslab13/player.php?player_id=9324" TargetMode="External"/><Relationship Id="rId264" Type="http://schemas.openxmlformats.org/officeDocument/2006/relationships/hyperlink" Target="http://wikipeba.com/statslab13/team_hist.php?team_id=86&amp;page=year&amp;year=2018" TargetMode="External"/><Relationship Id="rId285" Type="http://schemas.openxmlformats.org/officeDocument/2006/relationships/hyperlink" Target="http://wikipeba.com/statslab13/player.php?player_id=126" TargetMode="External"/><Relationship Id="rId17" Type="http://schemas.openxmlformats.org/officeDocument/2006/relationships/hyperlink" Target="http://wikipeba.com/statslab13/player.php?player_id=3136" TargetMode="External"/><Relationship Id="rId38" Type="http://schemas.openxmlformats.org/officeDocument/2006/relationships/hyperlink" Target="http://wikipeba.com/statslab13/team_hist.php?team_id=96&amp;page=year&amp;year=2018" TargetMode="External"/><Relationship Id="rId59" Type="http://schemas.openxmlformats.org/officeDocument/2006/relationships/hyperlink" Target="http://wikipeba.com/statslab13/player.php?player_id=9159" TargetMode="External"/><Relationship Id="rId103" Type="http://schemas.openxmlformats.org/officeDocument/2006/relationships/hyperlink" Target="http://wikipeba.com/statslab13/player.php?player_id=12481" TargetMode="External"/><Relationship Id="rId124" Type="http://schemas.openxmlformats.org/officeDocument/2006/relationships/hyperlink" Target="http://wikipeba.com/statslab13/team_hist.php?team_id=86&amp;page=year&amp;year=2018" TargetMode="External"/><Relationship Id="rId310" Type="http://schemas.openxmlformats.org/officeDocument/2006/relationships/hyperlink" Target="http://wikipeba.com/statslab13/team_hist.php?team_id=88&amp;page=year&amp;year=2018" TargetMode="External"/><Relationship Id="rId70" Type="http://schemas.openxmlformats.org/officeDocument/2006/relationships/hyperlink" Target="http://wikipeba.com/statslab13/team_hist.php?team_id=98&amp;page=year&amp;year=2018" TargetMode="External"/><Relationship Id="rId91" Type="http://schemas.openxmlformats.org/officeDocument/2006/relationships/hyperlink" Target="http://wikipeba.com/statslab13/player.php?player_id=9502" TargetMode="External"/><Relationship Id="rId145" Type="http://schemas.openxmlformats.org/officeDocument/2006/relationships/hyperlink" Target="http://wikipeba.com/statslab13/player.php?player_id=11882" TargetMode="External"/><Relationship Id="rId166" Type="http://schemas.openxmlformats.org/officeDocument/2006/relationships/hyperlink" Target="http://wikipeba.com/statslab13/team_hist.php?team_id=83&amp;page=year&amp;year=2018" TargetMode="External"/><Relationship Id="rId187" Type="http://schemas.openxmlformats.org/officeDocument/2006/relationships/hyperlink" Target="http://wikipeba.com/statslab13/player.php?player_id=1099" TargetMode="External"/><Relationship Id="rId331" Type="http://schemas.openxmlformats.org/officeDocument/2006/relationships/hyperlink" Target="http://wikipeba.com/statslab13/player.php?player_id=4132" TargetMode="External"/><Relationship Id="rId352" Type="http://schemas.openxmlformats.org/officeDocument/2006/relationships/hyperlink" Target="http://wikipeba.com/statslab13/team_hist.php?team_id=77&amp;page=year&amp;year=2018" TargetMode="External"/><Relationship Id="rId373" Type="http://schemas.openxmlformats.org/officeDocument/2006/relationships/hyperlink" Target="http://wikipeba.com/statslab13/player.php?player_id=11103" TargetMode="External"/><Relationship Id="rId394" Type="http://schemas.openxmlformats.org/officeDocument/2006/relationships/hyperlink" Target="http://wikipeba.com/statslab13/team_hist.php?team_id=86&amp;page=year&amp;year=2018" TargetMode="External"/><Relationship Id="rId1" Type="http://schemas.openxmlformats.org/officeDocument/2006/relationships/hyperlink" Target="http://wikipeba.com/statslab13/player.php?player_id=4813" TargetMode="External"/><Relationship Id="rId212" Type="http://schemas.openxmlformats.org/officeDocument/2006/relationships/hyperlink" Target="http://wikipeba.com/statslab13/team_hist.php?team_id=81&amp;page=year&amp;year=2018" TargetMode="External"/><Relationship Id="rId233" Type="http://schemas.openxmlformats.org/officeDocument/2006/relationships/hyperlink" Target="http://wikipeba.com/statslab13/player.php?player_id=3103" TargetMode="External"/><Relationship Id="rId254" Type="http://schemas.openxmlformats.org/officeDocument/2006/relationships/hyperlink" Target="http://wikipeba.com/statslab13/team_hist.php?team_id=94&amp;page=year&amp;year=2018" TargetMode="External"/><Relationship Id="rId28" Type="http://schemas.openxmlformats.org/officeDocument/2006/relationships/hyperlink" Target="http://wikipeba.com/statslab13/team_hist.php?team_id=98&amp;page=year&amp;year=2018" TargetMode="External"/><Relationship Id="rId49" Type="http://schemas.openxmlformats.org/officeDocument/2006/relationships/hyperlink" Target="http://wikipeba.com/statslab13/player.php?player_id=7592" TargetMode="External"/><Relationship Id="rId114" Type="http://schemas.openxmlformats.org/officeDocument/2006/relationships/hyperlink" Target="http://wikipeba.com/statslab13/team_hist.php?team_id=98&amp;page=year&amp;year=2018" TargetMode="External"/><Relationship Id="rId275" Type="http://schemas.openxmlformats.org/officeDocument/2006/relationships/hyperlink" Target="http://wikipeba.com/statslab13/player.php?player_id=3010" TargetMode="External"/><Relationship Id="rId296" Type="http://schemas.openxmlformats.org/officeDocument/2006/relationships/hyperlink" Target="http://wikipeba.com/statslab13/team_hist.php?team_id=87&amp;page=year&amp;year=2018" TargetMode="External"/><Relationship Id="rId300" Type="http://schemas.openxmlformats.org/officeDocument/2006/relationships/hyperlink" Target="http://wikipeba.com/statslab13/team_hist.php?team_id=90&amp;page=year&amp;year=2018" TargetMode="External"/><Relationship Id="rId60" Type="http://schemas.openxmlformats.org/officeDocument/2006/relationships/hyperlink" Target="http://wikipeba.com/statslab13/team_hist.php?team_id=88&amp;page=year&amp;year=2018" TargetMode="External"/><Relationship Id="rId81" Type="http://schemas.openxmlformats.org/officeDocument/2006/relationships/hyperlink" Target="http://wikipeba.com/statslab13/player.php?player_id=8857" TargetMode="External"/><Relationship Id="rId135" Type="http://schemas.openxmlformats.org/officeDocument/2006/relationships/hyperlink" Target="http://wikipeba.com/statslab13/player.php?player_id=8535" TargetMode="External"/><Relationship Id="rId156" Type="http://schemas.openxmlformats.org/officeDocument/2006/relationships/hyperlink" Target="http://wikipeba.com/statslab13/team_hist.php?team_id=81&amp;page=year&amp;year=2018" TargetMode="External"/><Relationship Id="rId177" Type="http://schemas.openxmlformats.org/officeDocument/2006/relationships/hyperlink" Target="http://wikipeba.com/statslab13/player.php?player_id=4261" TargetMode="External"/><Relationship Id="rId198" Type="http://schemas.openxmlformats.org/officeDocument/2006/relationships/hyperlink" Target="http://wikipeba.com/statslab13/team_hist.php?team_id=80&amp;page=year&amp;year=2018" TargetMode="External"/><Relationship Id="rId321" Type="http://schemas.openxmlformats.org/officeDocument/2006/relationships/hyperlink" Target="http://wikipeba.com/statslab13/player.php?player_id=3209" TargetMode="External"/><Relationship Id="rId342" Type="http://schemas.openxmlformats.org/officeDocument/2006/relationships/hyperlink" Target="http://wikipeba.com/statslab13/team_hist.php?team_id=96&amp;page=year&amp;year=2018" TargetMode="External"/><Relationship Id="rId363" Type="http://schemas.openxmlformats.org/officeDocument/2006/relationships/hyperlink" Target="http://wikipeba.com/statslab13/player.php?player_id=10740" TargetMode="External"/><Relationship Id="rId384" Type="http://schemas.openxmlformats.org/officeDocument/2006/relationships/hyperlink" Target="http://wikipeba.com/statslab13/team_hist.php?team_id=92&amp;page=year&amp;year=2018" TargetMode="External"/><Relationship Id="rId202" Type="http://schemas.openxmlformats.org/officeDocument/2006/relationships/hyperlink" Target="http://wikipeba.com/statslab13/team_hist.php?team_id=90&amp;page=year&amp;year=2018" TargetMode="External"/><Relationship Id="rId223" Type="http://schemas.openxmlformats.org/officeDocument/2006/relationships/hyperlink" Target="http://wikipeba.com/statslab13/player.php?player_id=9952" TargetMode="External"/><Relationship Id="rId244" Type="http://schemas.openxmlformats.org/officeDocument/2006/relationships/hyperlink" Target="http://wikipeba.com/statslab13/team_hist.php?team_id=83&amp;page=year&amp;year=2018" TargetMode="External"/><Relationship Id="rId18" Type="http://schemas.openxmlformats.org/officeDocument/2006/relationships/hyperlink" Target="http://wikipeba.com/statslab13/team_hist.php?team_id=91&amp;page=year&amp;year=2018" TargetMode="External"/><Relationship Id="rId39" Type="http://schemas.openxmlformats.org/officeDocument/2006/relationships/hyperlink" Target="http://wikipeba.com/statslab13/player.php?player_id=13278" TargetMode="External"/><Relationship Id="rId265" Type="http://schemas.openxmlformats.org/officeDocument/2006/relationships/hyperlink" Target="http://wikipeba.com/statslab13/player.php?player_id=9963" TargetMode="External"/><Relationship Id="rId286" Type="http://schemas.openxmlformats.org/officeDocument/2006/relationships/hyperlink" Target="http://wikipeba.com/statslab13/team_hist.php?team_id=93&amp;page=year&amp;year=2018" TargetMode="External"/><Relationship Id="rId50" Type="http://schemas.openxmlformats.org/officeDocument/2006/relationships/hyperlink" Target="http://wikipeba.com/statslab13/team_hist.php?team_id=92&amp;page=year&amp;year=2018" TargetMode="External"/><Relationship Id="rId104" Type="http://schemas.openxmlformats.org/officeDocument/2006/relationships/hyperlink" Target="http://wikipeba.com/statslab13/team_hist.php?team_id=99&amp;page=year&amp;year=2018" TargetMode="External"/><Relationship Id="rId125" Type="http://schemas.openxmlformats.org/officeDocument/2006/relationships/hyperlink" Target="http://wikipeba.com/statslab13/player.php?player_id=3067" TargetMode="External"/><Relationship Id="rId146" Type="http://schemas.openxmlformats.org/officeDocument/2006/relationships/hyperlink" Target="http://wikipeba.com/statslab13/team_hist.php?team_id=90&amp;page=year&amp;year=2018" TargetMode="External"/><Relationship Id="rId167" Type="http://schemas.openxmlformats.org/officeDocument/2006/relationships/hyperlink" Target="http://wikipeba.com/statslab13/player.php?player_id=1744" TargetMode="External"/><Relationship Id="rId188" Type="http://schemas.openxmlformats.org/officeDocument/2006/relationships/hyperlink" Target="http://wikipeba.com/statslab13/team_hist.php?team_id=89&amp;page=year&amp;year=2018" TargetMode="External"/><Relationship Id="rId311" Type="http://schemas.openxmlformats.org/officeDocument/2006/relationships/hyperlink" Target="http://wikipeba.com/statslab13/player.php?player_id=7829" TargetMode="External"/><Relationship Id="rId332" Type="http://schemas.openxmlformats.org/officeDocument/2006/relationships/hyperlink" Target="http://wikipeba.com/statslab13/team_hist.php?team_id=85&amp;page=year&amp;year=2018" TargetMode="External"/><Relationship Id="rId353" Type="http://schemas.openxmlformats.org/officeDocument/2006/relationships/hyperlink" Target="http://wikipeba.com/statslab13/player.php?player_id=3377" TargetMode="External"/><Relationship Id="rId374" Type="http://schemas.openxmlformats.org/officeDocument/2006/relationships/hyperlink" Target="http://wikipeba.com/statslab13/team_hist.php?team_id=100&amp;page=year&amp;year=2018" TargetMode="External"/><Relationship Id="rId395" Type="http://schemas.openxmlformats.org/officeDocument/2006/relationships/hyperlink" Target="http://wikipeba.com/statslab13/player.php?player_id=3693" TargetMode="External"/><Relationship Id="rId71" Type="http://schemas.openxmlformats.org/officeDocument/2006/relationships/hyperlink" Target="http://wikipeba.com/statslab13/player.php?player_id=1920" TargetMode="External"/><Relationship Id="rId92" Type="http://schemas.openxmlformats.org/officeDocument/2006/relationships/hyperlink" Target="http://wikipeba.com/statslab13/team_hist.php?team_id=82&amp;page=year&amp;year=2018" TargetMode="External"/><Relationship Id="rId213" Type="http://schemas.openxmlformats.org/officeDocument/2006/relationships/hyperlink" Target="http://wikipeba.com/statslab13/player.php?player_id=9839" TargetMode="External"/><Relationship Id="rId234" Type="http://schemas.openxmlformats.org/officeDocument/2006/relationships/hyperlink" Target="http://wikipeba.com/statslab13/team_hist.php?team_id=82&amp;page=year&amp;year=2018" TargetMode="External"/><Relationship Id="rId2" Type="http://schemas.openxmlformats.org/officeDocument/2006/relationships/hyperlink" Target="http://wikipeba.com/statslab13/team_hist.php?team_id=90&amp;page=year&amp;year=2018" TargetMode="External"/><Relationship Id="rId29" Type="http://schemas.openxmlformats.org/officeDocument/2006/relationships/hyperlink" Target="http://wikipeba.com/statslab13/player.php?player_id=10981" TargetMode="External"/><Relationship Id="rId255" Type="http://schemas.openxmlformats.org/officeDocument/2006/relationships/hyperlink" Target="http://wikipeba.com/statslab13/player.php?player_id=4506" TargetMode="External"/><Relationship Id="rId276" Type="http://schemas.openxmlformats.org/officeDocument/2006/relationships/hyperlink" Target="http://wikipeba.com/statslab13/team_hist.php?team_id=84&amp;page=year&amp;year=2018" TargetMode="External"/><Relationship Id="rId297" Type="http://schemas.openxmlformats.org/officeDocument/2006/relationships/hyperlink" Target="http://wikipeba.com/statslab13/player.php?player_id=10694" TargetMode="External"/><Relationship Id="rId40" Type="http://schemas.openxmlformats.org/officeDocument/2006/relationships/hyperlink" Target="http://wikipeba.com/statslab13/team_hist.php?team_id=100&amp;page=year&amp;year=2018" TargetMode="External"/><Relationship Id="rId115" Type="http://schemas.openxmlformats.org/officeDocument/2006/relationships/hyperlink" Target="http://wikipeba.com/statslab13/player.php?player_id=6047" TargetMode="External"/><Relationship Id="rId136" Type="http://schemas.openxmlformats.org/officeDocument/2006/relationships/hyperlink" Target="http://wikipeba.com/statslab13/team_hist.php?team_id=79&amp;page=year&amp;year=2018" TargetMode="External"/><Relationship Id="rId157" Type="http://schemas.openxmlformats.org/officeDocument/2006/relationships/hyperlink" Target="http://wikipeba.com/statslab13/player.php?player_id=8048" TargetMode="External"/><Relationship Id="rId178" Type="http://schemas.openxmlformats.org/officeDocument/2006/relationships/hyperlink" Target="http://wikipeba.com/statslab13/team_hist.php?team_id=91&amp;page=year&amp;year=2018" TargetMode="External"/><Relationship Id="rId301" Type="http://schemas.openxmlformats.org/officeDocument/2006/relationships/hyperlink" Target="http://wikipeba.com/statslab13/player.php?player_id=8899" TargetMode="External"/><Relationship Id="rId322" Type="http://schemas.openxmlformats.org/officeDocument/2006/relationships/hyperlink" Target="http://wikipeba.com/statslab13/team_hist.php?team_id=81&amp;page=year&amp;year=2018" TargetMode="External"/><Relationship Id="rId343" Type="http://schemas.openxmlformats.org/officeDocument/2006/relationships/hyperlink" Target="http://wikipeba.com/statslab13/player.php?player_id=4300" TargetMode="External"/><Relationship Id="rId364" Type="http://schemas.openxmlformats.org/officeDocument/2006/relationships/hyperlink" Target="http://wikipeba.com/statslab13/team_hist.php?team_id=94&amp;page=year&amp;year=2018" TargetMode="External"/><Relationship Id="rId61" Type="http://schemas.openxmlformats.org/officeDocument/2006/relationships/hyperlink" Target="http://wikipeba.com/statslab13/player.php?player_id=11697" TargetMode="External"/><Relationship Id="rId82" Type="http://schemas.openxmlformats.org/officeDocument/2006/relationships/hyperlink" Target="http://wikipeba.com/statslab13/team_hist.php?team_id=84&amp;page=year&amp;year=2018" TargetMode="External"/><Relationship Id="rId199" Type="http://schemas.openxmlformats.org/officeDocument/2006/relationships/hyperlink" Target="http://wikipeba.com/statslab13/player.php?player_id=152" TargetMode="External"/><Relationship Id="rId203" Type="http://schemas.openxmlformats.org/officeDocument/2006/relationships/hyperlink" Target="http://wikipeba.com/statslab13/player.php?player_id=1148" TargetMode="External"/><Relationship Id="rId385" Type="http://schemas.openxmlformats.org/officeDocument/2006/relationships/hyperlink" Target="http://wikipeba.com/statslab13/player.php?player_id=11112" TargetMode="External"/><Relationship Id="rId19" Type="http://schemas.openxmlformats.org/officeDocument/2006/relationships/hyperlink" Target="http://wikipeba.com/statslab13/player.php?player_id=1354" TargetMode="External"/><Relationship Id="rId224" Type="http://schemas.openxmlformats.org/officeDocument/2006/relationships/hyperlink" Target="http://wikipeba.com/statslab13/team_hist.php?team_id=91&amp;page=year&amp;year=2018" TargetMode="External"/><Relationship Id="rId245" Type="http://schemas.openxmlformats.org/officeDocument/2006/relationships/hyperlink" Target="http://wikipeba.com/statslab13/player.php?player_id=4552" TargetMode="External"/><Relationship Id="rId266" Type="http://schemas.openxmlformats.org/officeDocument/2006/relationships/hyperlink" Target="http://wikipeba.com/statslab13/team_hist.php?team_id=94&amp;page=year&amp;year=2018" TargetMode="External"/><Relationship Id="rId287" Type="http://schemas.openxmlformats.org/officeDocument/2006/relationships/hyperlink" Target="http://wikipeba.com/statslab13/player.php?player_id=4086" TargetMode="External"/><Relationship Id="rId30" Type="http://schemas.openxmlformats.org/officeDocument/2006/relationships/hyperlink" Target="http://wikipeba.com/statslab13/team_hist.php?team_id=98&amp;page=year&amp;year=2018" TargetMode="External"/><Relationship Id="rId105" Type="http://schemas.openxmlformats.org/officeDocument/2006/relationships/hyperlink" Target="http://wikipeba.com/statslab13/player.php?player_id=4569" TargetMode="External"/><Relationship Id="rId126" Type="http://schemas.openxmlformats.org/officeDocument/2006/relationships/hyperlink" Target="http://wikipeba.com/statslab13/team_hist.php?team_id=86&amp;page=year&amp;year=2018" TargetMode="External"/><Relationship Id="rId147" Type="http://schemas.openxmlformats.org/officeDocument/2006/relationships/hyperlink" Target="http://wikipeba.com/statslab13/player.php?player_id=9750" TargetMode="External"/><Relationship Id="rId168" Type="http://schemas.openxmlformats.org/officeDocument/2006/relationships/hyperlink" Target="http://wikipeba.com/statslab13/team_hist.php?team_id=92&amp;page=year&amp;year=2018" TargetMode="External"/><Relationship Id="rId312" Type="http://schemas.openxmlformats.org/officeDocument/2006/relationships/hyperlink" Target="http://wikipeba.com/statslab13/team_hist.php?team_id=77&amp;page=year&amp;year=2018" TargetMode="External"/><Relationship Id="rId333" Type="http://schemas.openxmlformats.org/officeDocument/2006/relationships/hyperlink" Target="http://wikipeba.com/statslab13/player.php?player_id=10139" TargetMode="External"/><Relationship Id="rId354" Type="http://schemas.openxmlformats.org/officeDocument/2006/relationships/hyperlink" Target="http://wikipeba.com/statslab13/team_hist.php?team_id=82&amp;page=year&amp;year=2018" TargetMode="External"/><Relationship Id="rId51" Type="http://schemas.openxmlformats.org/officeDocument/2006/relationships/hyperlink" Target="http://wikipeba.com/statslab13/player.php?player_id=1253" TargetMode="External"/><Relationship Id="rId72" Type="http://schemas.openxmlformats.org/officeDocument/2006/relationships/hyperlink" Target="http://wikipeba.com/statslab13/team_hist.php?team_id=85&amp;page=year&amp;year=2018" TargetMode="External"/><Relationship Id="rId93" Type="http://schemas.openxmlformats.org/officeDocument/2006/relationships/hyperlink" Target="http://wikipeba.com/statslab13/player.php?player_id=62" TargetMode="External"/><Relationship Id="rId189" Type="http://schemas.openxmlformats.org/officeDocument/2006/relationships/hyperlink" Target="http://wikipeba.com/statslab13/player.php?player_id=4762" TargetMode="External"/><Relationship Id="rId375" Type="http://schemas.openxmlformats.org/officeDocument/2006/relationships/hyperlink" Target="http://wikipeba.com/statslab13/player.php?player_id=2056" TargetMode="External"/><Relationship Id="rId396" Type="http://schemas.openxmlformats.org/officeDocument/2006/relationships/hyperlink" Target="http://wikipeba.com/statslab13/team_hist.php?team_id=92&amp;page=year&amp;year=2018" TargetMode="External"/><Relationship Id="rId3" Type="http://schemas.openxmlformats.org/officeDocument/2006/relationships/hyperlink" Target="http://wikipeba.com/statslab13/player.php?player_id=12087" TargetMode="External"/><Relationship Id="rId214" Type="http://schemas.openxmlformats.org/officeDocument/2006/relationships/hyperlink" Target="http://wikipeba.com/statslab13/team_hist.php?team_id=88&amp;page=year&amp;year=2018" TargetMode="External"/><Relationship Id="rId235" Type="http://schemas.openxmlformats.org/officeDocument/2006/relationships/hyperlink" Target="http://wikipeba.com/statslab13/player.php?player_id=5548" TargetMode="External"/><Relationship Id="rId256" Type="http://schemas.openxmlformats.org/officeDocument/2006/relationships/hyperlink" Target="http://wikipeba.com/statslab13/team_hist.php?team_id=82&amp;page=year&amp;year=2018" TargetMode="External"/><Relationship Id="rId277" Type="http://schemas.openxmlformats.org/officeDocument/2006/relationships/hyperlink" Target="http://wikipeba.com/statslab13/player.php?player_id=7268" TargetMode="External"/><Relationship Id="rId298" Type="http://schemas.openxmlformats.org/officeDocument/2006/relationships/hyperlink" Target="http://wikipeba.com/statslab13/team_hist.php?team_id=79&amp;page=year&amp;year=2018" TargetMode="External"/><Relationship Id="rId400" Type="http://schemas.openxmlformats.org/officeDocument/2006/relationships/hyperlink" Target="http://wikipeba.com/statslab13/team_hist.php?team_id=88&amp;page=year&amp;year=2018" TargetMode="External"/><Relationship Id="rId116" Type="http://schemas.openxmlformats.org/officeDocument/2006/relationships/hyperlink" Target="http://wikipeba.com/statslab13/team_hist.php?team_id=82&amp;page=year&amp;year=2018" TargetMode="External"/><Relationship Id="rId137" Type="http://schemas.openxmlformats.org/officeDocument/2006/relationships/hyperlink" Target="http://wikipeba.com/statslab13/player.php?player_id=10623" TargetMode="External"/><Relationship Id="rId158" Type="http://schemas.openxmlformats.org/officeDocument/2006/relationships/hyperlink" Target="http://wikipeba.com/statslab13/team_hist.php?team_id=92&amp;page=year&amp;year=2018" TargetMode="External"/><Relationship Id="rId302" Type="http://schemas.openxmlformats.org/officeDocument/2006/relationships/hyperlink" Target="http://wikipeba.com/statslab13/team_hist.php?team_id=87&amp;page=year&amp;year=2018" TargetMode="External"/><Relationship Id="rId323" Type="http://schemas.openxmlformats.org/officeDocument/2006/relationships/hyperlink" Target="http://wikipeba.com/statslab13/player.php?player_id=1294" TargetMode="External"/><Relationship Id="rId344" Type="http://schemas.openxmlformats.org/officeDocument/2006/relationships/hyperlink" Target="http://wikipeba.com/statslab13/team_hist.php?team_id=93&amp;page=year&amp;year=2018" TargetMode="External"/><Relationship Id="rId20" Type="http://schemas.openxmlformats.org/officeDocument/2006/relationships/hyperlink" Target="http://wikipeba.com/statslab13/team_hist.php?team_id=88&amp;page=year&amp;year=2018" TargetMode="External"/><Relationship Id="rId41" Type="http://schemas.openxmlformats.org/officeDocument/2006/relationships/hyperlink" Target="http://wikipeba.com/statslab13/player.php?player_id=3627" TargetMode="External"/><Relationship Id="rId62" Type="http://schemas.openxmlformats.org/officeDocument/2006/relationships/hyperlink" Target="http://wikipeba.com/statslab13/team_hist.php?team_id=83&amp;page=year&amp;year=2018" TargetMode="External"/><Relationship Id="rId83" Type="http://schemas.openxmlformats.org/officeDocument/2006/relationships/hyperlink" Target="http://wikipeba.com/statslab13/player.php?player_id=8019" TargetMode="External"/><Relationship Id="rId179" Type="http://schemas.openxmlformats.org/officeDocument/2006/relationships/hyperlink" Target="http://wikipeba.com/statslab13/player.php?player_id=10344" TargetMode="External"/><Relationship Id="rId365" Type="http://schemas.openxmlformats.org/officeDocument/2006/relationships/hyperlink" Target="http://wikipeba.com/statslab13/player.php?player_id=413" TargetMode="External"/><Relationship Id="rId386" Type="http://schemas.openxmlformats.org/officeDocument/2006/relationships/hyperlink" Target="http://wikipeba.com/statslab13/team_hist.php?team_id=95&amp;page=year&amp;year=2018" TargetMode="External"/><Relationship Id="rId190" Type="http://schemas.openxmlformats.org/officeDocument/2006/relationships/hyperlink" Target="http://wikipeba.com/statslab13/team_hist.php?team_id=92&amp;page=year&amp;year=2018" TargetMode="External"/><Relationship Id="rId204" Type="http://schemas.openxmlformats.org/officeDocument/2006/relationships/hyperlink" Target="http://wikipeba.com/statslab13/team_hist.php?team_id=78&amp;page=year&amp;year=2018" TargetMode="External"/><Relationship Id="rId225" Type="http://schemas.openxmlformats.org/officeDocument/2006/relationships/hyperlink" Target="http://wikipeba.com/statslab13/player.php?player_id=10255" TargetMode="External"/><Relationship Id="rId246" Type="http://schemas.openxmlformats.org/officeDocument/2006/relationships/hyperlink" Target="http://wikipeba.com/statslab13/team_hist.php?team_id=87&amp;page=year&amp;year=2018" TargetMode="External"/><Relationship Id="rId267" Type="http://schemas.openxmlformats.org/officeDocument/2006/relationships/hyperlink" Target="http://wikipeba.com/statslab13/player.php?player_id=1006" TargetMode="External"/><Relationship Id="rId288" Type="http://schemas.openxmlformats.org/officeDocument/2006/relationships/hyperlink" Target="http://wikipeba.com/statslab13/team_hist.php?team_id=97&amp;page=year&amp;year=2018" TargetMode="External"/><Relationship Id="rId106" Type="http://schemas.openxmlformats.org/officeDocument/2006/relationships/hyperlink" Target="http://wikipeba.com/statslab13/team_hist.php?team_id=83&amp;page=year&amp;year=2018" TargetMode="External"/><Relationship Id="rId127" Type="http://schemas.openxmlformats.org/officeDocument/2006/relationships/hyperlink" Target="http://wikipeba.com/statslab13/player.php?player_id=3638" TargetMode="External"/><Relationship Id="rId313" Type="http://schemas.openxmlformats.org/officeDocument/2006/relationships/hyperlink" Target="http://wikipeba.com/statslab13/player.php?player_id=3174" TargetMode="External"/><Relationship Id="rId10" Type="http://schemas.openxmlformats.org/officeDocument/2006/relationships/hyperlink" Target="http://wikipeba.com/statslab13/team_hist.php?team_id=100&amp;page=year&amp;year=2018" TargetMode="External"/><Relationship Id="rId31" Type="http://schemas.openxmlformats.org/officeDocument/2006/relationships/hyperlink" Target="http://wikipeba.com/statslab13/player.php?player_id=9652" TargetMode="External"/><Relationship Id="rId52" Type="http://schemas.openxmlformats.org/officeDocument/2006/relationships/hyperlink" Target="http://wikipeba.com/statslab13/team_hist.php?team_id=92&amp;page=year&amp;year=2018" TargetMode="External"/><Relationship Id="rId73" Type="http://schemas.openxmlformats.org/officeDocument/2006/relationships/hyperlink" Target="http://wikipeba.com/statslab13/player.php?player_id=4599" TargetMode="External"/><Relationship Id="rId94" Type="http://schemas.openxmlformats.org/officeDocument/2006/relationships/hyperlink" Target="http://wikipeba.com/statslab13/team_hist.php?team_id=83&amp;page=year&amp;year=2018" TargetMode="External"/><Relationship Id="rId148" Type="http://schemas.openxmlformats.org/officeDocument/2006/relationships/hyperlink" Target="http://wikipeba.com/statslab13/team_hist.php?team_id=98&amp;page=year&amp;year=2018" TargetMode="External"/><Relationship Id="rId169" Type="http://schemas.openxmlformats.org/officeDocument/2006/relationships/hyperlink" Target="http://wikipeba.com/statslab13/player.php?player_id=7189" TargetMode="External"/><Relationship Id="rId334" Type="http://schemas.openxmlformats.org/officeDocument/2006/relationships/hyperlink" Target="http://wikipeba.com/statslab13/team_hist.php?team_id=96&amp;page=year&amp;year=2018" TargetMode="External"/><Relationship Id="rId355" Type="http://schemas.openxmlformats.org/officeDocument/2006/relationships/hyperlink" Target="http://wikipeba.com/statslab13/player.php?player_id=9906" TargetMode="External"/><Relationship Id="rId376" Type="http://schemas.openxmlformats.org/officeDocument/2006/relationships/hyperlink" Target="http://wikipeba.com/statslab13/team_hist.php?team_id=95&amp;page=year&amp;year=2018" TargetMode="External"/><Relationship Id="rId397" Type="http://schemas.openxmlformats.org/officeDocument/2006/relationships/hyperlink" Target="http://wikipeba.com/statslab13/player.php?player_id=1421" TargetMode="External"/><Relationship Id="rId4" Type="http://schemas.openxmlformats.org/officeDocument/2006/relationships/hyperlink" Target="http://wikipeba.com/statslab13/team_hist.php?team_id=83&amp;page=year&amp;year=2018" TargetMode="External"/><Relationship Id="rId180" Type="http://schemas.openxmlformats.org/officeDocument/2006/relationships/hyperlink" Target="http://wikipeba.com/statslab13/team_hist.php?team_id=78&amp;page=year&amp;year=2018" TargetMode="External"/><Relationship Id="rId215" Type="http://schemas.openxmlformats.org/officeDocument/2006/relationships/hyperlink" Target="http://wikipeba.com/statslab13/player.php?player_id=10611" TargetMode="External"/><Relationship Id="rId236" Type="http://schemas.openxmlformats.org/officeDocument/2006/relationships/hyperlink" Target="http://wikipeba.com/statslab13/team_hist.php?team_id=86&amp;page=year&amp;year=2018" TargetMode="External"/><Relationship Id="rId257" Type="http://schemas.openxmlformats.org/officeDocument/2006/relationships/hyperlink" Target="http://wikipeba.com/statslab13/player.php?player_id=10070" TargetMode="External"/><Relationship Id="rId278" Type="http://schemas.openxmlformats.org/officeDocument/2006/relationships/hyperlink" Target="http://wikipeba.com/statslab13/team_hist.php?team_id=84&amp;page=year&amp;year=2018" TargetMode="External"/><Relationship Id="rId303" Type="http://schemas.openxmlformats.org/officeDocument/2006/relationships/hyperlink" Target="http://wikipeba.com/statslab13/player.php?player_id=1599" TargetMode="External"/><Relationship Id="rId42" Type="http://schemas.openxmlformats.org/officeDocument/2006/relationships/hyperlink" Target="http://wikipeba.com/statslab13/team_hist.php?team_id=88&amp;page=year&amp;year=2018" TargetMode="External"/><Relationship Id="rId84" Type="http://schemas.openxmlformats.org/officeDocument/2006/relationships/hyperlink" Target="http://wikipeba.com/statslab13/team_hist.php?team_id=99&amp;page=year&amp;year=2018" TargetMode="External"/><Relationship Id="rId138" Type="http://schemas.openxmlformats.org/officeDocument/2006/relationships/hyperlink" Target="http://wikipeba.com/statslab13/team_hist.php?team_id=86&amp;page=year&amp;year=2018" TargetMode="External"/><Relationship Id="rId345" Type="http://schemas.openxmlformats.org/officeDocument/2006/relationships/hyperlink" Target="http://wikipeba.com/statslab13/player.php?player_id=9692" TargetMode="External"/><Relationship Id="rId387" Type="http://schemas.openxmlformats.org/officeDocument/2006/relationships/hyperlink" Target="http://wikipeba.com/statslab13/player.php?player_id=11206" TargetMode="External"/><Relationship Id="rId191" Type="http://schemas.openxmlformats.org/officeDocument/2006/relationships/hyperlink" Target="http://wikipeba.com/statslab13/player.php?player_id=3520" TargetMode="External"/><Relationship Id="rId205" Type="http://schemas.openxmlformats.org/officeDocument/2006/relationships/hyperlink" Target="http://wikipeba.com/statslab13/player.php?player_id=11843" TargetMode="External"/><Relationship Id="rId247" Type="http://schemas.openxmlformats.org/officeDocument/2006/relationships/hyperlink" Target="http://wikipeba.com/statslab13/player.php?player_id=1978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://wikipeba.com/statslab13/player.php?player_id=3103" TargetMode="External"/><Relationship Id="rId21" Type="http://schemas.openxmlformats.org/officeDocument/2006/relationships/hyperlink" Target="http://wikipeba.com/statslab13/player.php?player_id=3627" TargetMode="External"/><Relationship Id="rId42" Type="http://schemas.openxmlformats.org/officeDocument/2006/relationships/hyperlink" Target="http://wikipeba.com/statslab13/player.php?player_id=8019" TargetMode="External"/><Relationship Id="rId63" Type="http://schemas.openxmlformats.org/officeDocument/2006/relationships/hyperlink" Target="http://wikipeba.com/statslab13/player.php?player_id=3067" TargetMode="External"/><Relationship Id="rId84" Type="http://schemas.openxmlformats.org/officeDocument/2006/relationships/hyperlink" Target="http://wikipeba.com/statslab13/player.php?player_id=1744" TargetMode="External"/><Relationship Id="rId138" Type="http://schemas.openxmlformats.org/officeDocument/2006/relationships/hyperlink" Target="http://wikipeba.com/statslab13/player.php?player_id=3010" TargetMode="External"/><Relationship Id="rId159" Type="http://schemas.openxmlformats.org/officeDocument/2006/relationships/hyperlink" Target="http://wikipeba.com/statslab13/player.php?player_id=13719" TargetMode="External"/><Relationship Id="rId170" Type="http://schemas.openxmlformats.org/officeDocument/2006/relationships/hyperlink" Target="http://wikipeba.com/statslab13/player.php?player_id=138" TargetMode="External"/><Relationship Id="rId191" Type="http://schemas.openxmlformats.org/officeDocument/2006/relationships/hyperlink" Target="http://wikipeba.com/statslab13/player.php?player_id=10850" TargetMode="External"/><Relationship Id="rId196" Type="http://schemas.openxmlformats.org/officeDocument/2006/relationships/hyperlink" Target="http://wikipeba.com/statslab13/player.php?player_id=12317" TargetMode="External"/><Relationship Id="rId200" Type="http://schemas.openxmlformats.org/officeDocument/2006/relationships/hyperlink" Target="http://wikipeba.com/statslab13/player.php?player_id=918" TargetMode="External"/><Relationship Id="rId16" Type="http://schemas.openxmlformats.org/officeDocument/2006/relationships/hyperlink" Target="http://wikipeba.com/statslab13/player.php?player_id=9652" TargetMode="External"/><Relationship Id="rId107" Type="http://schemas.openxmlformats.org/officeDocument/2006/relationships/hyperlink" Target="http://wikipeba.com/statslab13/player.php?player_id=9839" TargetMode="External"/><Relationship Id="rId11" Type="http://schemas.openxmlformats.org/officeDocument/2006/relationships/hyperlink" Target="http://wikipeba.com/statslab13/player.php?player_id=4293" TargetMode="External"/><Relationship Id="rId32" Type="http://schemas.openxmlformats.org/officeDocument/2006/relationships/hyperlink" Target="http://wikipeba.com/statslab13/player.php?player_id=5150" TargetMode="External"/><Relationship Id="rId37" Type="http://schemas.openxmlformats.org/officeDocument/2006/relationships/hyperlink" Target="http://wikipeba.com/statslab13/player.php?player_id=4599" TargetMode="External"/><Relationship Id="rId53" Type="http://schemas.openxmlformats.org/officeDocument/2006/relationships/hyperlink" Target="http://wikipeba.com/statslab13/player.php?player_id=4569" TargetMode="External"/><Relationship Id="rId58" Type="http://schemas.openxmlformats.org/officeDocument/2006/relationships/hyperlink" Target="http://wikipeba.com/statslab13/player.php?player_id=6047" TargetMode="External"/><Relationship Id="rId74" Type="http://schemas.openxmlformats.org/officeDocument/2006/relationships/hyperlink" Target="http://wikipeba.com/statslab13/player.php?player_id=9750" TargetMode="External"/><Relationship Id="rId79" Type="http://schemas.openxmlformats.org/officeDocument/2006/relationships/hyperlink" Target="http://wikipeba.com/statslab13/player.php?player_id=8048" TargetMode="External"/><Relationship Id="rId102" Type="http://schemas.openxmlformats.org/officeDocument/2006/relationships/hyperlink" Target="http://wikipeba.com/statslab13/player.php?player_id=1148" TargetMode="External"/><Relationship Id="rId123" Type="http://schemas.openxmlformats.org/officeDocument/2006/relationships/hyperlink" Target="http://wikipeba.com/statslab13/player.php?player_id=4552" TargetMode="External"/><Relationship Id="rId128" Type="http://schemas.openxmlformats.org/officeDocument/2006/relationships/hyperlink" Target="http://wikipeba.com/statslab13/player.php?player_id=4506" TargetMode="External"/><Relationship Id="rId144" Type="http://schemas.openxmlformats.org/officeDocument/2006/relationships/hyperlink" Target="http://wikipeba.com/statslab13/player.php?player_id=4086" TargetMode="External"/><Relationship Id="rId149" Type="http://schemas.openxmlformats.org/officeDocument/2006/relationships/hyperlink" Target="http://wikipeba.com/statslab13/player.php?player_id=10694" TargetMode="External"/><Relationship Id="rId5" Type="http://schemas.openxmlformats.org/officeDocument/2006/relationships/hyperlink" Target="http://wikipeba.com/statslab13/player.php?player_id=1795" TargetMode="External"/><Relationship Id="rId90" Type="http://schemas.openxmlformats.org/officeDocument/2006/relationships/hyperlink" Target="http://wikipeba.com/statslab13/player.php?player_id=10344" TargetMode="External"/><Relationship Id="rId95" Type="http://schemas.openxmlformats.org/officeDocument/2006/relationships/hyperlink" Target="http://wikipeba.com/statslab13/player.php?player_id=4762" TargetMode="External"/><Relationship Id="rId160" Type="http://schemas.openxmlformats.org/officeDocument/2006/relationships/hyperlink" Target="http://wikipeba.com/statslab13/player.php?player_id=1689" TargetMode="External"/><Relationship Id="rId165" Type="http://schemas.openxmlformats.org/officeDocument/2006/relationships/hyperlink" Target="http://wikipeba.com/statslab13/player.php?player_id=11162" TargetMode="External"/><Relationship Id="rId181" Type="http://schemas.openxmlformats.org/officeDocument/2006/relationships/hyperlink" Target="http://wikipeba.com/statslab13/player.php?player_id=450" TargetMode="External"/><Relationship Id="rId186" Type="http://schemas.openxmlformats.org/officeDocument/2006/relationships/hyperlink" Target="http://wikipeba.com/statslab13/player.php?player_id=4670" TargetMode="External"/><Relationship Id="rId22" Type="http://schemas.openxmlformats.org/officeDocument/2006/relationships/hyperlink" Target="http://wikipeba.com/statslab13/player.php?player_id=4859" TargetMode="External"/><Relationship Id="rId27" Type="http://schemas.openxmlformats.org/officeDocument/2006/relationships/hyperlink" Target="http://wikipeba.com/statslab13/player.php?player_id=10510" TargetMode="External"/><Relationship Id="rId43" Type="http://schemas.openxmlformats.org/officeDocument/2006/relationships/hyperlink" Target="http://wikipeba.com/statslab13/player.php?player_id=11299" TargetMode="External"/><Relationship Id="rId48" Type="http://schemas.openxmlformats.org/officeDocument/2006/relationships/hyperlink" Target="http://wikipeba.com/statslab13/player.php?player_id=4864" TargetMode="External"/><Relationship Id="rId64" Type="http://schemas.openxmlformats.org/officeDocument/2006/relationships/hyperlink" Target="http://wikipeba.com/statslab13/player.php?player_id=3638" TargetMode="External"/><Relationship Id="rId69" Type="http://schemas.openxmlformats.org/officeDocument/2006/relationships/hyperlink" Target="http://wikipeba.com/statslab13/player.php?player_id=10623" TargetMode="External"/><Relationship Id="rId113" Type="http://schemas.openxmlformats.org/officeDocument/2006/relationships/hyperlink" Target="http://wikipeba.com/statslab13/player.php?player_id=10255" TargetMode="External"/><Relationship Id="rId118" Type="http://schemas.openxmlformats.org/officeDocument/2006/relationships/hyperlink" Target="http://wikipeba.com/statslab13/player.php?player_id=5548" TargetMode="External"/><Relationship Id="rId134" Type="http://schemas.openxmlformats.org/officeDocument/2006/relationships/hyperlink" Target="http://wikipeba.com/statslab13/player.php?player_id=1006" TargetMode="External"/><Relationship Id="rId139" Type="http://schemas.openxmlformats.org/officeDocument/2006/relationships/hyperlink" Target="http://wikipeba.com/statslab13/player.php?player_id=7268" TargetMode="External"/><Relationship Id="rId80" Type="http://schemas.openxmlformats.org/officeDocument/2006/relationships/hyperlink" Target="http://wikipeba.com/statslab13/player.php?player_id=1856" TargetMode="External"/><Relationship Id="rId85" Type="http://schemas.openxmlformats.org/officeDocument/2006/relationships/hyperlink" Target="http://wikipeba.com/statslab13/player.php?player_id=7189" TargetMode="External"/><Relationship Id="rId150" Type="http://schemas.openxmlformats.org/officeDocument/2006/relationships/hyperlink" Target="http://wikipeba.com/statslab13/player.php?player_id=10686" TargetMode="External"/><Relationship Id="rId155" Type="http://schemas.openxmlformats.org/officeDocument/2006/relationships/hyperlink" Target="http://wikipeba.com/statslab13/player.php?player_id=11960" TargetMode="External"/><Relationship Id="rId171" Type="http://schemas.openxmlformats.org/officeDocument/2006/relationships/hyperlink" Target="http://wikipeba.com/statslab13/player.php?player_id=4861" TargetMode="External"/><Relationship Id="rId176" Type="http://schemas.openxmlformats.org/officeDocument/2006/relationships/hyperlink" Target="http://wikipeba.com/statslab13/player.php?player_id=12285" TargetMode="External"/><Relationship Id="rId192" Type="http://schemas.openxmlformats.org/officeDocument/2006/relationships/hyperlink" Target="http://wikipeba.com/statslab13/player.php?player_id=3697" TargetMode="External"/><Relationship Id="rId197" Type="http://schemas.openxmlformats.org/officeDocument/2006/relationships/hyperlink" Target="http://wikipeba.com/statslab13/player.php?player_id=1231" TargetMode="External"/><Relationship Id="rId12" Type="http://schemas.openxmlformats.org/officeDocument/2006/relationships/hyperlink" Target="http://wikipeba.com/statslab13/player.php?player_id=10036" TargetMode="External"/><Relationship Id="rId17" Type="http://schemas.openxmlformats.org/officeDocument/2006/relationships/hyperlink" Target="http://wikipeba.com/statslab13/player.php?player_id=4428" TargetMode="External"/><Relationship Id="rId33" Type="http://schemas.openxmlformats.org/officeDocument/2006/relationships/hyperlink" Target="http://wikipeba.com/statslab13/player.php?player_id=9999" TargetMode="External"/><Relationship Id="rId38" Type="http://schemas.openxmlformats.org/officeDocument/2006/relationships/hyperlink" Target="http://wikipeba.com/statslab13/player.php?player_id=9316" TargetMode="External"/><Relationship Id="rId59" Type="http://schemas.openxmlformats.org/officeDocument/2006/relationships/hyperlink" Target="http://wikipeba.com/statslab13/player.php?player_id=9643" TargetMode="External"/><Relationship Id="rId103" Type="http://schemas.openxmlformats.org/officeDocument/2006/relationships/hyperlink" Target="http://wikipeba.com/statslab13/player.php?player_id=11843" TargetMode="External"/><Relationship Id="rId108" Type="http://schemas.openxmlformats.org/officeDocument/2006/relationships/hyperlink" Target="http://wikipeba.com/statslab13/player.php?player_id=10611" TargetMode="External"/><Relationship Id="rId124" Type="http://schemas.openxmlformats.org/officeDocument/2006/relationships/hyperlink" Target="http://wikipeba.com/statslab13/player.php?player_id=1978" TargetMode="External"/><Relationship Id="rId129" Type="http://schemas.openxmlformats.org/officeDocument/2006/relationships/hyperlink" Target="http://wikipeba.com/statslab13/player.php?player_id=10070" TargetMode="External"/><Relationship Id="rId54" Type="http://schemas.openxmlformats.org/officeDocument/2006/relationships/hyperlink" Target="http://wikipeba.com/statslab13/player.php?player_id=4888" TargetMode="External"/><Relationship Id="rId70" Type="http://schemas.openxmlformats.org/officeDocument/2006/relationships/hyperlink" Target="http://wikipeba.com/statslab13/player.php?player_id=4327" TargetMode="External"/><Relationship Id="rId75" Type="http://schemas.openxmlformats.org/officeDocument/2006/relationships/hyperlink" Target="http://wikipeba.com/statslab13/player.php?player_id=4331" TargetMode="External"/><Relationship Id="rId91" Type="http://schemas.openxmlformats.org/officeDocument/2006/relationships/hyperlink" Target="http://wikipeba.com/statslab13/player.php?player_id=10572" TargetMode="External"/><Relationship Id="rId96" Type="http://schemas.openxmlformats.org/officeDocument/2006/relationships/hyperlink" Target="http://wikipeba.com/statslab13/player.php?player_id=3520" TargetMode="External"/><Relationship Id="rId140" Type="http://schemas.openxmlformats.org/officeDocument/2006/relationships/hyperlink" Target="http://wikipeba.com/statslab13/player.php?player_id=4468" TargetMode="External"/><Relationship Id="rId145" Type="http://schemas.openxmlformats.org/officeDocument/2006/relationships/hyperlink" Target="http://wikipeba.com/statslab13/player.php?player_id=1065" TargetMode="External"/><Relationship Id="rId161" Type="http://schemas.openxmlformats.org/officeDocument/2006/relationships/hyperlink" Target="http://wikipeba.com/statslab13/player.php?player_id=3209" TargetMode="External"/><Relationship Id="rId166" Type="http://schemas.openxmlformats.org/officeDocument/2006/relationships/hyperlink" Target="http://wikipeba.com/statslab13/player.php?player_id=4132" TargetMode="External"/><Relationship Id="rId182" Type="http://schemas.openxmlformats.org/officeDocument/2006/relationships/hyperlink" Target="http://wikipeba.com/statslab13/player.php?player_id=10740" TargetMode="External"/><Relationship Id="rId187" Type="http://schemas.openxmlformats.org/officeDocument/2006/relationships/hyperlink" Target="http://wikipeba.com/statslab13/player.php?player_id=11103" TargetMode="External"/><Relationship Id="rId1" Type="http://schemas.openxmlformats.org/officeDocument/2006/relationships/hyperlink" Target="http://wikipeba.com/statslab13/player.php?player_id=4813" TargetMode="External"/><Relationship Id="rId6" Type="http://schemas.openxmlformats.org/officeDocument/2006/relationships/hyperlink" Target="http://wikipeba.com/statslab13/player.php?player_id=4690" TargetMode="External"/><Relationship Id="rId23" Type="http://schemas.openxmlformats.org/officeDocument/2006/relationships/hyperlink" Target="http://wikipeba.com/statslab13/player.php?player_id=10022" TargetMode="External"/><Relationship Id="rId28" Type="http://schemas.openxmlformats.org/officeDocument/2006/relationships/hyperlink" Target="http://wikipeba.com/statslab13/player.php?player_id=10045" TargetMode="External"/><Relationship Id="rId49" Type="http://schemas.openxmlformats.org/officeDocument/2006/relationships/hyperlink" Target="http://wikipeba.com/statslab13/player.php?player_id=10106" TargetMode="External"/><Relationship Id="rId114" Type="http://schemas.openxmlformats.org/officeDocument/2006/relationships/hyperlink" Target="http://wikipeba.com/statslab13/player.php?player_id=9976" TargetMode="External"/><Relationship Id="rId119" Type="http://schemas.openxmlformats.org/officeDocument/2006/relationships/hyperlink" Target="http://wikipeba.com/statslab13/player.php?player_id=12747" TargetMode="External"/><Relationship Id="rId44" Type="http://schemas.openxmlformats.org/officeDocument/2006/relationships/hyperlink" Target="http://wikipeba.com/statslab13/player.php?player_id=4884" TargetMode="External"/><Relationship Id="rId60" Type="http://schemas.openxmlformats.org/officeDocument/2006/relationships/hyperlink" Target="http://wikipeba.com/statslab13/player.php?player_id=1820" TargetMode="External"/><Relationship Id="rId65" Type="http://schemas.openxmlformats.org/officeDocument/2006/relationships/hyperlink" Target="http://wikipeba.com/statslab13/player.php?player_id=3099" TargetMode="External"/><Relationship Id="rId81" Type="http://schemas.openxmlformats.org/officeDocument/2006/relationships/hyperlink" Target="http://wikipeba.com/statslab13/player.php?player_id=1336" TargetMode="External"/><Relationship Id="rId86" Type="http://schemas.openxmlformats.org/officeDocument/2006/relationships/hyperlink" Target="http://wikipeba.com/statslab13/player.php?player_id=10367" TargetMode="External"/><Relationship Id="rId130" Type="http://schemas.openxmlformats.org/officeDocument/2006/relationships/hyperlink" Target="http://wikipeba.com/statslab13/player.php?player_id=4650" TargetMode="External"/><Relationship Id="rId135" Type="http://schemas.openxmlformats.org/officeDocument/2006/relationships/hyperlink" Target="http://wikipeba.com/statslab13/player.php?player_id=3771" TargetMode="External"/><Relationship Id="rId151" Type="http://schemas.openxmlformats.org/officeDocument/2006/relationships/hyperlink" Target="http://wikipeba.com/statslab13/player.php?player_id=8899" TargetMode="External"/><Relationship Id="rId156" Type="http://schemas.openxmlformats.org/officeDocument/2006/relationships/hyperlink" Target="http://wikipeba.com/statslab13/player.php?player_id=7829" TargetMode="External"/><Relationship Id="rId177" Type="http://schemas.openxmlformats.org/officeDocument/2006/relationships/hyperlink" Target="http://wikipeba.com/statslab13/player.php?player_id=3377" TargetMode="External"/><Relationship Id="rId198" Type="http://schemas.openxmlformats.org/officeDocument/2006/relationships/hyperlink" Target="http://wikipeba.com/statslab13/player.php?player_id=3693" TargetMode="External"/><Relationship Id="rId172" Type="http://schemas.openxmlformats.org/officeDocument/2006/relationships/hyperlink" Target="http://wikipeba.com/statslab13/player.php?player_id=4300" TargetMode="External"/><Relationship Id="rId193" Type="http://schemas.openxmlformats.org/officeDocument/2006/relationships/hyperlink" Target="http://wikipeba.com/statslab13/player.php?player_id=11112" TargetMode="External"/><Relationship Id="rId13" Type="http://schemas.openxmlformats.org/officeDocument/2006/relationships/hyperlink" Target="http://wikipeba.com/statslab13/player.php?player_id=12104" TargetMode="External"/><Relationship Id="rId18" Type="http://schemas.openxmlformats.org/officeDocument/2006/relationships/hyperlink" Target="http://wikipeba.com/statslab13/player.php?player_id=3972" TargetMode="External"/><Relationship Id="rId39" Type="http://schemas.openxmlformats.org/officeDocument/2006/relationships/hyperlink" Target="http://wikipeba.com/statslab13/player.php?player_id=3203" TargetMode="External"/><Relationship Id="rId109" Type="http://schemas.openxmlformats.org/officeDocument/2006/relationships/hyperlink" Target="http://wikipeba.com/statslab13/player.php?player_id=1406" TargetMode="External"/><Relationship Id="rId34" Type="http://schemas.openxmlformats.org/officeDocument/2006/relationships/hyperlink" Target="http://wikipeba.com/statslab13/player.php?player_id=10511" TargetMode="External"/><Relationship Id="rId50" Type="http://schemas.openxmlformats.org/officeDocument/2006/relationships/hyperlink" Target="http://wikipeba.com/statslab13/player.php?player_id=10041" TargetMode="External"/><Relationship Id="rId55" Type="http://schemas.openxmlformats.org/officeDocument/2006/relationships/hyperlink" Target="http://wikipeba.com/statslab13/player.php?player_id=10726" TargetMode="External"/><Relationship Id="rId76" Type="http://schemas.openxmlformats.org/officeDocument/2006/relationships/hyperlink" Target="http://wikipeba.com/statslab13/player.php?player_id=7588" TargetMode="External"/><Relationship Id="rId97" Type="http://schemas.openxmlformats.org/officeDocument/2006/relationships/hyperlink" Target="http://wikipeba.com/statslab13/player.php?player_id=10561" TargetMode="External"/><Relationship Id="rId104" Type="http://schemas.openxmlformats.org/officeDocument/2006/relationships/hyperlink" Target="http://wikipeba.com/statslab13/player.php?player_id=10700" TargetMode="External"/><Relationship Id="rId120" Type="http://schemas.openxmlformats.org/officeDocument/2006/relationships/hyperlink" Target="http://wikipeba.com/statslab13/player.php?player_id=2510" TargetMode="External"/><Relationship Id="rId125" Type="http://schemas.openxmlformats.org/officeDocument/2006/relationships/hyperlink" Target="http://wikipeba.com/statslab13/player.php?player_id=4525" TargetMode="External"/><Relationship Id="rId141" Type="http://schemas.openxmlformats.org/officeDocument/2006/relationships/hyperlink" Target="http://wikipeba.com/statslab13/player.php?player_id=1842" TargetMode="External"/><Relationship Id="rId146" Type="http://schemas.openxmlformats.org/officeDocument/2006/relationships/hyperlink" Target="http://wikipeba.com/statslab13/player.php?player_id=1510" TargetMode="External"/><Relationship Id="rId167" Type="http://schemas.openxmlformats.org/officeDocument/2006/relationships/hyperlink" Target="http://wikipeba.com/statslab13/player.php?player_id=10139" TargetMode="External"/><Relationship Id="rId188" Type="http://schemas.openxmlformats.org/officeDocument/2006/relationships/hyperlink" Target="http://wikipeba.com/statslab13/player.php?player_id=2056" TargetMode="External"/><Relationship Id="rId7" Type="http://schemas.openxmlformats.org/officeDocument/2006/relationships/hyperlink" Target="http://wikipeba.com/statslab13/player.php?player_id=3343" TargetMode="External"/><Relationship Id="rId71" Type="http://schemas.openxmlformats.org/officeDocument/2006/relationships/hyperlink" Target="http://wikipeba.com/statslab13/player.php?player_id=10672" TargetMode="External"/><Relationship Id="rId92" Type="http://schemas.openxmlformats.org/officeDocument/2006/relationships/hyperlink" Target="http://wikipeba.com/statslab13/player.php?player_id=7621" TargetMode="External"/><Relationship Id="rId162" Type="http://schemas.openxmlformats.org/officeDocument/2006/relationships/hyperlink" Target="http://wikipeba.com/statslab13/player.php?player_id=1294" TargetMode="External"/><Relationship Id="rId183" Type="http://schemas.openxmlformats.org/officeDocument/2006/relationships/hyperlink" Target="http://wikipeba.com/statslab13/player.php?player_id=413" TargetMode="External"/><Relationship Id="rId2" Type="http://schemas.openxmlformats.org/officeDocument/2006/relationships/hyperlink" Target="http://wikipeba.com/statslab13/player.php?player_id=12087" TargetMode="External"/><Relationship Id="rId29" Type="http://schemas.openxmlformats.org/officeDocument/2006/relationships/hyperlink" Target="http://wikipeba.com/statslab13/player.php?player_id=7326" TargetMode="External"/><Relationship Id="rId24" Type="http://schemas.openxmlformats.org/officeDocument/2006/relationships/hyperlink" Target="http://wikipeba.com/statslab13/player.php?player_id=3066" TargetMode="External"/><Relationship Id="rId40" Type="http://schemas.openxmlformats.org/officeDocument/2006/relationships/hyperlink" Target="http://wikipeba.com/statslab13/player.php?player_id=3342" TargetMode="External"/><Relationship Id="rId45" Type="http://schemas.openxmlformats.org/officeDocument/2006/relationships/hyperlink" Target="http://wikipeba.com/statslab13/player.php?player_id=6917" TargetMode="External"/><Relationship Id="rId66" Type="http://schemas.openxmlformats.org/officeDocument/2006/relationships/hyperlink" Target="http://wikipeba.com/statslab13/player.php?player_id=1296" TargetMode="External"/><Relationship Id="rId87" Type="http://schemas.openxmlformats.org/officeDocument/2006/relationships/hyperlink" Target="http://wikipeba.com/statslab13/player.php?player_id=4156" TargetMode="External"/><Relationship Id="rId110" Type="http://schemas.openxmlformats.org/officeDocument/2006/relationships/hyperlink" Target="http://wikipeba.com/statslab13/player.php?player_id=10445" TargetMode="External"/><Relationship Id="rId115" Type="http://schemas.openxmlformats.org/officeDocument/2006/relationships/hyperlink" Target="http://wikipeba.com/statslab13/player.php?player_id=1675" TargetMode="External"/><Relationship Id="rId131" Type="http://schemas.openxmlformats.org/officeDocument/2006/relationships/hyperlink" Target="http://wikipeba.com/statslab13/player.php?player_id=8075" TargetMode="External"/><Relationship Id="rId136" Type="http://schemas.openxmlformats.org/officeDocument/2006/relationships/hyperlink" Target="http://wikipeba.com/statslab13/player.php?player_id=6556" TargetMode="External"/><Relationship Id="rId157" Type="http://schemas.openxmlformats.org/officeDocument/2006/relationships/hyperlink" Target="http://wikipeba.com/statslab13/player.php?player_id=3174" TargetMode="External"/><Relationship Id="rId178" Type="http://schemas.openxmlformats.org/officeDocument/2006/relationships/hyperlink" Target="http://wikipeba.com/statslab13/player.php?player_id=9906" TargetMode="External"/><Relationship Id="rId61" Type="http://schemas.openxmlformats.org/officeDocument/2006/relationships/hyperlink" Target="http://wikipeba.com/statslab13/player.php?player_id=10627" TargetMode="External"/><Relationship Id="rId82" Type="http://schemas.openxmlformats.org/officeDocument/2006/relationships/hyperlink" Target="http://wikipeba.com/statslab13/player.php?player_id=9945" TargetMode="External"/><Relationship Id="rId152" Type="http://schemas.openxmlformats.org/officeDocument/2006/relationships/hyperlink" Target="http://wikipeba.com/statslab13/player.php?player_id=1599" TargetMode="External"/><Relationship Id="rId173" Type="http://schemas.openxmlformats.org/officeDocument/2006/relationships/hyperlink" Target="http://wikipeba.com/statslab13/player.php?player_id=9692" TargetMode="External"/><Relationship Id="rId194" Type="http://schemas.openxmlformats.org/officeDocument/2006/relationships/hyperlink" Target="http://wikipeba.com/statslab13/player.php?player_id=11206" TargetMode="External"/><Relationship Id="rId199" Type="http://schemas.openxmlformats.org/officeDocument/2006/relationships/hyperlink" Target="http://wikipeba.com/statslab13/player.php?player_id=1421" TargetMode="External"/><Relationship Id="rId19" Type="http://schemas.openxmlformats.org/officeDocument/2006/relationships/hyperlink" Target="http://wikipeba.com/statslab13/player.php?player_id=9714" TargetMode="External"/><Relationship Id="rId14" Type="http://schemas.openxmlformats.org/officeDocument/2006/relationships/hyperlink" Target="http://wikipeba.com/statslab13/player.php?player_id=9591" TargetMode="External"/><Relationship Id="rId30" Type="http://schemas.openxmlformats.org/officeDocument/2006/relationships/hyperlink" Target="http://wikipeba.com/statslab13/player.php?player_id=9159" TargetMode="External"/><Relationship Id="rId35" Type="http://schemas.openxmlformats.org/officeDocument/2006/relationships/hyperlink" Target="http://wikipeba.com/statslab13/player.php?player_id=12085" TargetMode="External"/><Relationship Id="rId56" Type="http://schemas.openxmlformats.org/officeDocument/2006/relationships/hyperlink" Target="http://wikipeba.com/statslab13/player.php?player_id=7563" TargetMode="External"/><Relationship Id="rId77" Type="http://schemas.openxmlformats.org/officeDocument/2006/relationships/hyperlink" Target="http://wikipeba.com/statslab13/player.php?player_id=5890" TargetMode="External"/><Relationship Id="rId100" Type="http://schemas.openxmlformats.org/officeDocument/2006/relationships/hyperlink" Target="http://wikipeba.com/statslab13/player.php?player_id=152" TargetMode="External"/><Relationship Id="rId105" Type="http://schemas.openxmlformats.org/officeDocument/2006/relationships/hyperlink" Target="http://wikipeba.com/statslab13/player.php?player_id=1676" TargetMode="External"/><Relationship Id="rId126" Type="http://schemas.openxmlformats.org/officeDocument/2006/relationships/hyperlink" Target="http://wikipeba.com/statslab13/player.php?player_id=5148" TargetMode="External"/><Relationship Id="rId147" Type="http://schemas.openxmlformats.org/officeDocument/2006/relationships/hyperlink" Target="http://wikipeba.com/statslab13/player.php?player_id=3351" TargetMode="External"/><Relationship Id="rId168" Type="http://schemas.openxmlformats.org/officeDocument/2006/relationships/hyperlink" Target="http://wikipeba.com/statslab13/player.php?player_id=1258" TargetMode="External"/><Relationship Id="rId8" Type="http://schemas.openxmlformats.org/officeDocument/2006/relationships/hyperlink" Target="http://wikipeba.com/statslab13/player.php?player_id=10630" TargetMode="External"/><Relationship Id="rId51" Type="http://schemas.openxmlformats.org/officeDocument/2006/relationships/hyperlink" Target="http://wikipeba.com/statslab13/player.php?player_id=7802" TargetMode="External"/><Relationship Id="rId72" Type="http://schemas.openxmlformats.org/officeDocument/2006/relationships/hyperlink" Target="http://wikipeba.com/statslab13/player.php?player_id=3560" TargetMode="External"/><Relationship Id="rId93" Type="http://schemas.openxmlformats.org/officeDocument/2006/relationships/hyperlink" Target="http://wikipeba.com/statslab13/player.php?player_id=10316" TargetMode="External"/><Relationship Id="rId98" Type="http://schemas.openxmlformats.org/officeDocument/2006/relationships/hyperlink" Target="http://wikipeba.com/statslab13/player.php?player_id=11247" TargetMode="External"/><Relationship Id="rId121" Type="http://schemas.openxmlformats.org/officeDocument/2006/relationships/hyperlink" Target="http://wikipeba.com/statslab13/player.php?player_id=10362" TargetMode="External"/><Relationship Id="rId142" Type="http://schemas.openxmlformats.org/officeDocument/2006/relationships/hyperlink" Target="http://wikipeba.com/statslab13/player.php?player_id=4573" TargetMode="External"/><Relationship Id="rId163" Type="http://schemas.openxmlformats.org/officeDocument/2006/relationships/hyperlink" Target="http://wikipeba.com/statslab13/player.php?player_id=8847" TargetMode="External"/><Relationship Id="rId184" Type="http://schemas.openxmlformats.org/officeDocument/2006/relationships/hyperlink" Target="http://wikipeba.com/statslab13/player.php?player_id=4119" TargetMode="External"/><Relationship Id="rId189" Type="http://schemas.openxmlformats.org/officeDocument/2006/relationships/hyperlink" Target="http://wikipeba.com/statslab13/player.php?player_id=6723" TargetMode="External"/><Relationship Id="rId3" Type="http://schemas.openxmlformats.org/officeDocument/2006/relationships/hyperlink" Target="http://wikipeba.com/statslab13/player.php?player_id=12149" TargetMode="External"/><Relationship Id="rId25" Type="http://schemas.openxmlformats.org/officeDocument/2006/relationships/hyperlink" Target="http://wikipeba.com/statslab13/player.php?player_id=7592" TargetMode="External"/><Relationship Id="rId46" Type="http://schemas.openxmlformats.org/officeDocument/2006/relationships/hyperlink" Target="http://wikipeba.com/statslab13/player.php?player_id=9502" TargetMode="External"/><Relationship Id="rId67" Type="http://schemas.openxmlformats.org/officeDocument/2006/relationships/hyperlink" Target="http://wikipeba.com/statslab13/player.php?player_id=11307" TargetMode="External"/><Relationship Id="rId116" Type="http://schemas.openxmlformats.org/officeDocument/2006/relationships/hyperlink" Target="http://wikipeba.com/statslab13/player.php?player_id=7017" TargetMode="External"/><Relationship Id="rId137" Type="http://schemas.openxmlformats.org/officeDocument/2006/relationships/hyperlink" Target="http://wikipeba.com/statslab13/player.php?player_id=10661" TargetMode="External"/><Relationship Id="rId158" Type="http://schemas.openxmlformats.org/officeDocument/2006/relationships/hyperlink" Target="http://wikipeba.com/statslab13/player.php?player_id=3804" TargetMode="External"/><Relationship Id="rId20" Type="http://schemas.openxmlformats.org/officeDocument/2006/relationships/hyperlink" Target="http://wikipeba.com/statslab13/player.php?player_id=13278" TargetMode="External"/><Relationship Id="rId41" Type="http://schemas.openxmlformats.org/officeDocument/2006/relationships/hyperlink" Target="http://wikipeba.com/statslab13/player.php?player_id=8857" TargetMode="External"/><Relationship Id="rId62" Type="http://schemas.openxmlformats.org/officeDocument/2006/relationships/hyperlink" Target="http://wikipeba.com/statslab13/player.php?player_id=4866" TargetMode="External"/><Relationship Id="rId83" Type="http://schemas.openxmlformats.org/officeDocument/2006/relationships/hyperlink" Target="http://wikipeba.com/statslab13/player.php?player_id=10652" TargetMode="External"/><Relationship Id="rId88" Type="http://schemas.openxmlformats.org/officeDocument/2006/relationships/hyperlink" Target="http://wikipeba.com/statslab13/player.php?player_id=3630" TargetMode="External"/><Relationship Id="rId111" Type="http://schemas.openxmlformats.org/officeDocument/2006/relationships/hyperlink" Target="http://wikipeba.com/statslab13/player.php?player_id=3665" TargetMode="External"/><Relationship Id="rId132" Type="http://schemas.openxmlformats.org/officeDocument/2006/relationships/hyperlink" Target="http://wikipeba.com/statslab13/player.php?player_id=10844" TargetMode="External"/><Relationship Id="rId153" Type="http://schemas.openxmlformats.org/officeDocument/2006/relationships/hyperlink" Target="http://wikipeba.com/statslab13/player.php?player_id=11200" TargetMode="External"/><Relationship Id="rId174" Type="http://schemas.openxmlformats.org/officeDocument/2006/relationships/hyperlink" Target="http://wikipeba.com/statslab13/player.php?player_id=13619" TargetMode="External"/><Relationship Id="rId179" Type="http://schemas.openxmlformats.org/officeDocument/2006/relationships/hyperlink" Target="http://wikipeba.com/statslab13/player.php?player_id=5918" TargetMode="External"/><Relationship Id="rId195" Type="http://schemas.openxmlformats.org/officeDocument/2006/relationships/hyperlink" Target="http://wikipeba.com/statslab13/player.php?player_id=9776" TargetMode="External"/><Relationship Id="rId190" Type="http://schemas.openxmlformats.org/officeDocument/2006/relationships/hyperlink" Target="http://wikipeba.com/statslab13/player.php?player_id=6415" TargetMode="External"/><Relationship Id="rId15" Type="http://schemas.openxmlformats.org/officeDocument/2006/relationships/hyperlink" Target="http://wikipeba.com/statslab13/player.php?player_id=10981" TargetMode="External"/><Relationship Id="rId36" Type="http://schemas.openxmlformats.org/officeDocument/2006/relationships/hyperlink" Target="http://wikipeba.com/statslab13/player.php?player_id=1920" TargetMode="External"/><Relationship Id="rId57" Type="http://schemas.openxmlformats.org/officeDocument/2006/relationships/hyperlink" Target="http://wikipeba.com/statslab13/player.php?player_id=146" TargetMode="External"/><Relationship Id="rId106" Type="http://schemas.openxmlformats.org/officeDocument/2006/relationships/hyperlink" Target="http://wikipeba.com/statslab13/player.php?player_id=7920" TargetMode="External"/><Relationship Id="rId127" Type="http://schemas.openxmlformats.org/officeDocument/2006/relationships/hyperlink" Target="http://wikipeba.com/statslab13/player.php?player_id=10046" TargetMode="External"/><Relationship Id="rId10" Type="http://schemas.openxmlformats.org/officeDocument/2006/relationships/hyperlink" Target="http://wikipeba.com/statslab13/player.php?player_id=1354" TargetMode="External"/><Relationship Id="rId31" Type="http://schemas.openxmlformats.org/officeDocument/2006/relationships/hyperlink" Target="http://wikipeba.com/statslab13/player.php?player_id=11697" TargetMode="External"/><Relationship Id="rId52" Type="http://schemas.openxmlformats.org/officeDocument/2006/relationships/hyperlink" Target="http://wikipeba.com/statslab13/player.php?player_id=12481" TargetMode="External"/><Relationship Id="rId73" Type="http://schemas.openxmlformats.org/officeDocument/2006/relationships/hyperlink" Target="http://wikipeba.com/statslab13/player.php?player_id=11882" TargetMode="External"/><Relationship Id="rId78" Type="http://schemas.openxmlformats.org/officeDocument/2006/relationships/hyperlink" Target="http://wikipeba.com/statslab13/player.php?player_id=4429" TargetMode="External"/><Relationship Id="rId94" Type="http://schemas.openxmlformats.org/officeDocument/2006/relationships/hyperlink" Target="http://wikipeba.com/statslab13/player.php?player_id=1099" TargetMode="External"/><Relationship Id="rId99" Type="http://schemas.openxmlformats.org/officeDocument/2006/relationships/hyperlink" Target="http://wikipeba.com/statslab13/player.php?player_id=10670" TargetMode="External"/><Relationship Id="rId101" Type="http://schemas.openxmlformats.org/officeDocument/2006/relationships/hyperlink" Target="http://wikipeba.com/statslab13/player.php?player_id=10273" TargetMode="External"/><Relationship Id="rId122" Type="http://schemas.openxmlformats.org/officeDocument/2006/relationships/hyperlink" Target="http://wikipeba.com/statslab13/player.php?player_id=9324" TargetMode="External"/><Relationship Id="rId143" Type="http://schemas.openxmlformats.org/officeDocument/2006/relationships/hyperlink" Target="http://wikipeba.com/statslab13/player.php?player_id=126" TargetMode="External"/><Relationship Id="rId148" Type="http://schemas.openxmlformats.org/officeDocument/2006/relationships/hyperlink" Target="http://wikipeba.com/statslab13/player.php?player_id=10180" TargetMode="External"/><Relationship Id="rId164" Type="http://schemas.openxmlformats.org/officeDocument/2006/relationships/hyperlink" Target="http://wikipeba.com/statslab13/player.php?player_id=11370" TargetMode="External"/><Relationship Id="rId169" Type="http://schemas.openxmlformats.org/officeDocument/2006/relationships/hyperlink" Target="http://wikipeba.com/statslab13/player.php?player_id=9799" TargetMode="External"/><Relationship Id="rId185" Type="http://schemas.openxmlformats.org/officeDocument/2006/relationships/hyperlink" Target="http://wikipeba.com/statslab13/player.php?player_id=3937" TargetMode="External"/><Relationship Id="rId4" Type="http://schemas.openxmlformats.org/officeDocument/2006/relationships/hyperlink" Target="http://wikipeba.com/statslab13/player.php?player_id=10635" TargetMode="External"/><Relationship Id="rId9" Type="http://schemas.openxmlformats.org/officeDocument/2006/relationships/hyperlink" Target="http://wikipeba.com/statslab13/player.php?player_id=3136" TargetMode="External"/><Relationship Id="rId180" Type="http://schemas.openxmlformats.org/officeDocument/2006/relationships/hyperlink" Target="http://wikipeba.com/statslab13/player.php?player_id=10825" TargetMode="External"/><Relationship Id="rId26" Type="http://schemas.openxmlformats.org/officeDocument/2006/relationships/hyperlink" Target="http://wikipeba.com/statslab13/player.php?player_id=1253" TargetMode="External"/><Relationship Id="rId47" Type="http://schemas.openxmlformats.org/officeDocument/2006/relationships/hyperlink" Target="http://wikipeba.com/statslab13/player.php?player_id=62" TargetMode="External"/><Relationship Id="rId68" Type="http://schemas.openxmlformats.org/officeDocument/2006/relationships/hyperlink" Target="http://wikipeba.com/statslab13/player.php?player_id=8535" TargetMode="External"/><Relationship Id="rId89" Type="http://schemas.openxmlformats.org/officeDocument/2006/relationships/hyperlink" Target="http://wikipeba.com/statslab13/player.php?player_id=4261" TargetMode="External"/><Relationship Id="rId112" Type="http://schemas.openxmlformats.org/officeDocument/2006/relationships/hyperlink" Target="http://wikipeba.com/statslab13/player.php?player_id=9952" TargetMode="External"/><Relationship Id="rId133" Type="http://schemas.openxmlformats.org/officeDocument/2006/relationships/hyperlink" Target="http://wikipeba.com/statslab13/player.php?player_id=9963" TargetMode="External"/><Relationship Id="rId154" Type="http://schemas.openxmlformats.org/officeDocument/2006/relationships/hyperlink" Target="http://wikipeba.com/statslab13/player.php?player_id=7798" TargetMode="External"/><Relationship Id="rId175" Type="http://schemas.openxmlformats.org/officeDocument/2006/relationships/hyperlink" Target="http://wikipeba.com/statslab13/player.php?player_id=3246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201"/>
  <sheetViews>
    <sheetView topLeftCell="A167" workbookViewId="0">
      <selection activeCell="B200" sqref="B200"/>
    </sheetView>
  </sheetViews>
  <sheetFormatPr defaultRowHeight="15"/>
  <cols>
    <col min="1" max="1" width="4.42578125" bestFit="1" customWidth="1"/>
    <col min="2" max="2" width="22.5703125" bestFit="1" customWidth="1"/>
    <col min="3" max="3" width="7.140625" bestFit="1" customWidth="1"/>
    <col min="4" max="4" width="4.28515625" bestFit="1" customWidth="1"/>
    <col min="5" max="5" width="4.5703125" bestFit="1" customWidth="1"/>
    <col min="6" max="6" width="5.28515625" bestFit="1" customWidth="1"/>
    <col min="7" max="9" width="4" bestFit="1" customWidth="1"/>
    <col min="10" max="11" width="3.28515625" bestFit="1" customWidth="1"/>
    <col min="12" max="12" width="3.42578125" bestFit="1" customWidth="1"/>
    <col min="13" max="13" width="4.140625" bestFit="1" customWidth="1"/>
    <col min="14" max="16" width="4" bestFit="1" customWidth="1"/>
    <col min="17" max="18" width="3.28515625" bestFit="1" customWidth="1"/>
    <col min="19" max="20" width="5.5703125" bestFit="1" customWidth="1"/>
    <col min="21" max="21" width="5.7109375" bestFit="1" customWidth="1"/>
    <col min="22" max="22" width="3.42578125" bestFit="1" customWidth="1"/>
    <col min="23" max="23" width="5.5703125" bestFit="1" customWidth="1"/>
  </cols>
  <sheetData>
    <row r="1" spans="1:23" ht="15.75" thickBo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180</v>
      </c>
      <c r="W1" s="1" t="s">
        <v>179</v>
      </c>
    </row>
    <row r="2" spans="1:23" ht="15.75" thickBot="1">
      <c r="A2" s="3">
        <v>1</v>
      </c>
      <c r="B2" s="4" t="s">
        <v>21</v>
      </c>
      <c r="C2" s="4" t="s">
        <v>22</v>
      </c>
      <c r="D2" s="3" t="s">
        <v>23</v>
      </c>
      <c r="E2" s="3">
        <v>29</v>
      </c>
      <c r="F2" s="3">
        <v>2015</v>
      </c>
      <c r="G2" s="3">
        <v>162</v>
      </c>
      <c r="H2" s="3">
        <v>594</v>
      </c>
      <c r="I2" s="3">
        <v>198</v>
      </c>
      <c r="J2" s="3">
        <v>21</v>
      </c>
      <c r="K2" s="3">
        <v>1</v>
      </c>
      <c r="L2" s="3">
        <v>29</v>
      </c>
      <c r="M2" s="3">
        <v>87</v>
      </c>
      <c r="N2" s="3">
        <v>96</v>
      </c>
      <c r="O2" s="3">
        <v>123</v>
      </c>
      <c r="P2" s="3">
        <v>106</v>
      </c>
      <c r="Q2" s="3">
        <v>0</v>
      </c>
      <c r="R2" s="3">
        <v>0</v>
      </c>
      <c r="S2" s="3">
        <v>0.33300000000000002</v>
      </c>
      <c r="T2" s="3">
        <v>0.96799999999999997</v>
      </c>
      <c r="U2" s="5">
        <v>82.3</v>
      </c>
      <c r="V2" s="5">
        <v>4</v>
      </c>
      <c r="W2" s="5">
        <v>14</v>
      </c>
    </row>
    <row r="3" spans="1:23" ht="15.75" thickBot="1">
      <c r="A3" s="6">
        <v>2</v>
      </c>
      <c r="B3" s="7" t="s">
        <v>42</v>
      </c>
      <c r="C3" s="7" t="s">
        <v>43</v>
      </c>
      <c r="D3" s="6" t="s">
        <v>10</v>
      </c>
      <c r="E3" s="6">
        <v>27</v>
      </c>
      <c r="F3" s="6">
        <v>2015</v>
      </c>
      <c r="G3" s="6">
        <v>157</v>
      </c>
      <c r="H3" s="6">
        <v>596</v>
      </c>
      <c r="I3" s="6">
        <v>178</v>
      </c>
      <c r="J3" s="6">
        <v>28</v>
      </c>
      <c r="K3" s="6">
        <v>2</v>
      </c>
      <c r="L3" s="6">
        <v>38</v>
      </c>
      <c r="M3" s="6">
        <v>96</v>
      </c>
      <c r="N3" s="6">
        <v>84</v>
      </c>
      <c r="O3" s="6">
        <v>78</v>
      </c>
      <c r="P3" s="6">
        <v>153</v>
      </c>
      <c r="Q3" s="6">
        <v>0</v>
      </c>
      <c r="R3" s="6">
        <v>0</v>
      </c>
      <c r="S3" s="6">
        <v>0.29899999999999999</v>
      </c>
      <c r="T3" s="6">
        <v>0.92700000000000005</v>
      </c>
      <c r="U3" s="8">
        <v>70.400000000000006</v>
      </c>
      <c r="V3" s="8">
        <v>5</v>
      </c>
      <c r="W3" s="8">
        <v>17</v>
      </c>
    </row>
    <row r="4" spans="1:23" ht="15.75" thickBot="1">
      <c r="A4" s="3">
        <v>3</v>
      </c>
      <c r="B4" s="4" t="s">
        <v>84</v>
      </c>
      <c r="C4" s="4" t="s">
        <v>81</v>
      </c>
      <c r="D4" s="3" t="s">
        <v>9</v>
      </c>
      <c r="E4" s="3">
        <v>28</v>
      </c>
      <c r="F4" s="3">
        <v>2015</v>
      </c>
      <c r="G4" s="3">
        <v>158</v>
      </c>
      <c r="H4" s="3">
        <v>581</v>
      </c>
      <c r="I4" s="3">
        <v>176</v>
      </c>
      <c r="J4" s="3">
        <v>45</v>
      </c>
      <c r="K4" s="3">
        <v>6</v>
      </c>
      <c r="L4" s="3">
        <v>23</v>
      </c>
      <c r="M4" s="3">
        <v>88</v>
      </c>
      <c r="N4" s="3">
        <v>101</v>
      </c>
      <c r="O4" s="3">
        <v>88</v>
      </c>
      <c r="P4" s="3">
        <v>77</v>
      </c>
      <c r="Q4" s="3">
        <v>17</v>
      </c>
      <c r="R4" s="3">
        <v>4</v>
      </c>
      <c r="S4" s="3">
        <v>0.30299999999999999</v>
      </c>
      <c r="T4" s="3">
        <v>0.91400000000000003</v>
      </c>
      <c r="U4" s="5">
        <v>68</v>
      </c>
      <c r="V4" s="5">
        <v>3</v>
      </c>
      <c r="W4" s="5">
        <v>18</v>
      </c>
    </row>
    <row r="5" spans="1:23" ht="15.75" thickBot="1">
      <c r="A5" s="6">
        <v>4</v>
      </c>
      <c r="B5" s="7" t="s">
        <v>24</v>
      </c>
      <c r="C5" s="7" t="s">
        <v>25</v>
      </c>
      <c r="D5" s="6" t="s">
        <v>26</v>
      </c>
      <c r="E5" s="6">
        <v>25</v>
      </c>
      <c r="F5" s="6">
        <v>2015</v>
      </c>
      <c r="G5" s="6">
        <v>161</v>
      </c>
      <c r="H5" s="6">
        <v>585</v>
      </c>
      <c r="I5" s="6">
        <v>161</v>
      </c>
      <c r="J5" s="6">
        <v>37</v>
      </c>
      <c r="K5" s="6">
        <v>1</v>
      </c>
      <c r="L5" s="6">
        <v>40</v>
      </c>
      <c r="M5" s="6">
        <v>103</v>
      </c>
      <c r="N5" s="6">
        <v>101</v>
      </c>
      <c r="O5" s="6">
        <v>116</v>
      </c>
      <c r="P5" s="6">
        <v>132</v>
      </c>
      <c r="Q5" s="6">
        <v>0</v>
      </c>
      <c r="R5" s="6">
        <v>2</v>
      </c>
      <c r="S5" s="6">
        <v>0.27500000000000002</v>
      </c>
      <c r="T5" s="6">
        <v>0.94399999999999995</v>
      </c>
      <c r="U5" s="8">
        <v>65.400000000000006</v>
      </c>
      <c r="V5" s="8">
        <v>3</v>
      </c>
      <c r="W5" s="8">
        <v>8</v>
      </c>
    </row>
    <row r="6" spans="1:23" ht="15.75" thickBot="1">
      <c r="A6" s="3">
        <v>5</v>
      </c>
      <c r="B6" s="4" t="s">
        <v>182</v>
      </c>
      <c r="C6" s="4" t="s">
        <v>94</v>
      </c>
      <c r="D6" s="3" t="s">
        <v>23</v>
      </c>
      <c r="E6" s="3">
        <v>27</v>
      </c>
      <c r="F6" s="3">
        <v>2015</v>
      </c>
      <c r="G6" s="3">
        <v>150</v>
      </c>
      <c r="H6" s="3">
        <v>594</v>
      </c>
      <c r="I6" s="3">
        <v>185</v>
      </c>
      <c r="J6" s="3">
        <v>20</v>
      </c>
      <c r="K6" s="3">
        <v>3</v>
      </c>
      <c r="L6" s="3">
        <v>30</v>
      </c>
      <c r="M6" s="3">
        <v>102</v>
      </c>
      <c r="N6" s="3">
        <v>88</v>
      </c>
      <c r="O6" s="3">
        <v>62</v>
      </c>
      <c r="P6" s="3">
        <v>106</v>
      </c>
      <c r="Q6" s="3">
        <v>0</v>
      </c>
      <c r="R6" s="3">
        <v>0</v>
      </c>
      <c r="S6" s="3">
        <v>0.311</v>
      </c>
      <c r="T6" s="3">
        <v>0.88900000000000001</v>
      </c>
      <c r="U6" s="5">
        <v>54.5</v>
      </c>
      <c r="V6" s="5">
        <v>9</v>
      </c>
      <c r="W6" s="5">
        <v>16</v>
      </c>
    </row>
    <row r="7" spans="1:23" ht="15.75" thickBot="1">
      <c r="A7" s="6">
        <v>6</v>
      </c>
      <c r="B7" s="7" t="s">
        <v>80</v>
      </c>
      <c r="C7" s="7" t="s">
        <v>25</v>
      </c>
      <c r="D7" s="6" t="s">
        <v>10</v>
      </c>
      <c r="E7" s="6">
        <v>26</v>
      </c>
      <c r="F7" s="6">
        <v>2015</v>
      </c>
      <c r="G7" s="6">
        <v>159</v>
      </c>
      <c r="H7" s="6">
        <v>586</v>
      </c>
      <c r="I7" s="6">
        <v>168</v>
      </c>
      <c r="J7" s="6">
        <v>34</v>
      </c>
      <c r="K7" s="6">
        <v>6</v>
      </c>
      <c r="L7" s="6">
        <v>24</v>
      </c>
      <c r="M7" s="6">
        <v>73</v>
      </c>
      <c r="N7" s="6">
        <v>73</v>
      </c>
      <c r="O7" s="6">
        <v>91</v>
      </c>
      <c r="P7" s="6">
        <v>62</v>
      </c>
      <c r="Q7" s="6">
        <v>0</v>
      </c>
      <c r="R7" s="6">
        <v>1</v>
      </c>
      <c r="S7" s="6">
        <v>0.28699999999999998</v>
      </c>
      <c r="T7" s="6">
        <v>0.86899999999999999</v>
      </c>
      <c r="U7" s="8">
        <v>54.1</v>
      </c>
      <c r="V7" s="8">
        <v>1</v>
      </c>
      <c r="W7" s="8">
        <v>13</v>
      </c>
    </row>
    <row r="8" spans="1:23" ht="15.75" thickBot="1">
      <c r="A8" s="3">
        <v>7</v>
      </c>
      <c r="B8" s="4" t="s">
        <v>219</v>
      </c>
      <c r="C8" s="4" t="s">
        <v>77</v>
      </c>
      <c r="D8" s="3" t="s">
        <v>23</v>
      </c>
      <c r="E8" s="3">
        <v>27</v>
      </c>
      <c r="F8" s="3">
        <v>2015</v>
      </c>
      <c r="G8" s="3">
        <v>162</v>
      </c>
      <c r="H8" s="3">
        <v>608</v>
      </c>
      <c r="I8" s="3">
        <v>172</v>
      </c>
      <c r="J8" s="3">
        <v>32</v>
      </c>
      <c r="K8" s="3">
        <v>5</v>
      </c>
      <c r="L8" s="3">
        <v>30</v>
      </c>
      <c r="M8" s="3">
        <v>97</v>
      </c>
      <c r="N8" s="3">
        <v>101</v>
      </c>
      <c r="O8" s="3">
        <v>86</v>
      </c>
      <c r="P8" s="3">
        <v>132</v>
      </c>
      <c r="Q8" s="3">
        <v>23</v>
      </c>
      <c r="R8" s="3">
        <v>12</v>
      </c>
      <c r="S8" s="3">
        <v>0.28299999999999997</v>
      </c>
      <c r="T8" s="3">
        <v>0.873</v>
      </c>
      <c r="U8" s="5">
        <v>49.5</v>
      </c>
      <c r="V8" s="5">
        <v>4</v>
      </c>
      <c r="W8" s="5">
        <v>15</v>
      </c>
    </row>
    <row r="9" spans="1:23" ht="15.75" thickBot="1">
      <c r="A9" s="6">
        <v>8</v>
      </c>
      <c r="B9" s="7" t="s">
        <v>91</v>
      </c>
      <c r="C9" s="7" t="s">
        <v>81</v>
      </c>
      <c r="D9" s="6" t="s">
        <v>23</v>
      </c>
      <c r="E9" s="6">
        <v>28</v>
      </c>
      <c r="F9" s="6">
        <v>2015</v>
      </c>
      <c r="G9" s="6">
        <v>158</v>
      </c>
      <c r="H9" s="6">
        <v>606</v>
      </c>
      <c r="I9" s="6">
        <v>169</v>
      </c>
      <c r="J9" s="6">
        <v>26</v>
      </c>
      <c r="K9" s="6">
        <v>2</v>
      </c>
      <c r="L9" s="6">
        <v>33</v>
      </c>
      <c r="M9" s="6">
        <v>114</v>
      </c>
      <c r="N9" s="6">
        <v>77</v>
      </c>
      <c r="O9" s="6">
        <v>89</v>
      </c>
      <c r="P9" s="6">
        <v>124</v>
      </c>
      <c r="Q9" s="6">
        <v>4</v>
      </c>
      <c r="R9" s="6">
        <v>2</v>
      </c>
      <c r="S9" s="6">
        <v>0.27900000000000003</v>
      </c>
      <c r="T9" s="6">
        <v>0.86099999999999999</v>
      </c>
      <c r="U9" s="8">
        <v>48.3</v>
      </c>
      <c r="V9" s="8">
        <v>1</v>
      </c>
      <c r="W9" s="8">
        <v>12</v>
      </c>
    </row>
    <row r="10" spans="1:23" ht="15.75" thickBot="1">
      <c r="A10" s="3">
        <v>9</v>
      </c>
      <c r="B10" s="4" t="s">
        <v>232</v>
      </c>
      <c r="C10" s="4" t="s">
        <v>94</v>
      </c>
      <c r="D10" s="3" t="s">
        <v>53</v>
      </c>
      <c r="E10" s="3">
        <v>26</v>
      </c>
      <c r="F10" s="3">
        <v>2015</v>
      </c>
      <c r="G10" s="3">
        <v>122</v>
      </c>
      <c r="H10" s="3">
        <v>438</v>
      </c>
      <c r="I10" s="3">
        <v>121</v>
      </c>
      <c r="J10" s="3">
        <v>18</v>
      </c>
      <c r="K10" s="3">
        <v>7</v>
      </c>
      <c r="L10" s="3">
        <v>21</v>
      </c>
      <c r="M10" s="3">
        <v>53</v>
      </c>
      <c r="N10" s="3">
        <v>96</v>
      </c>
      <c r="O10" s="3">
        <v>86</v>
      </c>
      <c r="P10" s="3">
        <v>115</v>
      </c>
      <c r="Q10" s="3">
        <v>34</v>
      </c>
      <c r="R10" s="3">
        <v>15</v>
      </c>
      <c r="S10" s="3">
        <v>0.27600000000000002</v>
      </c>
      <c r="T10" s="3">
        <v>0.89</v>
      </c>
      <c r="U10" s="5">
        <v>48</v>
      </c>
      <c r="V10" s="5">
        <v>3</v>
      </c>
      <c r="W10" s="5">
        <v>1</v>
      </c>
    </row>
    <row r="11" spans="1:23" ht="15.75" thickBot="1">
      <c r="A11" s="6">
        <v>10</v>
      </c>
      <c r="B11" s="7" t="s">
        <v>209</v>
      </c>
      <c r="C11" s="7" t="s">
        <v>35</v>
      </c>
      <c r="D11" s="6" t="s">
        <v>26</v>
      </c>
      <c r="E11" s="6">
        <v>25</v>
      </c>
      <c r="F11" s="6">
        <v>2015</v>
      </c>
      <c r="G11" s="6">
        <v>96</v>
      </c>
      <c r="H11" s="6">
        <v>376</v>
      </c>
      <c r="I11" s="6">
        <v>117</v>
      </c>
      <c r="J11" s="6">
        <v>19</v>
      </c>
      <c r="K11" s="6">
        <v>5</v>
      </c>
      <c r="L11" s="6">
        <v>22</v>
      </c>
      <c r="M11" s="6">
        <v>69</v>
      </c>
      <c r="N11" s="6">
        <v>61</v>
      </c>
      <c r="O11" s="6">
        <v>27</v>
      </c>
      <c r="P11" s="6">
        <v>43</v>
      </c>
      <c r="Q11" s="6">
        <v>0</v>
      </c>
      <c r="R11" s="6">
        <v>0</v>
      </c>
      <c r="S11" s="6">
        <v>0.311</v>
      </c>
      <c r="T11" s="6">
        <v>0.93300000000000005</v>
      </c>
      <c r="U11" s="8">
        <v>42</v>
      </c>
      <c r="V11" s="8">
        <v>9</v>
      </c>
      <c r="W11" s="8">
        <v>8</v>
      </c>
    </row>
    <row r="12" spans="1:23" ht="15.75" thickBot="1">
      <c r="A12" s="3">
        <v>11</v>
      </c>
      <c r="B12" s="4" t="s">
        <v>47</v>
      </c>
      <c r="C12" s="4" t="s">
        <v>35</v>
      </c>
      <c r="D12" s="3" t="s">
        <v>26</v>
      </c>
      <c r="E12" s="3">
        <v>33</v>
      </c>
      <c r="F12" s="3">
        <v>2015</v>
      </c>
      <c r="G12" s="3">
        <v>142</v>
      </c>
      <c r="H12" s="3">
        <v>553</v>
      </c>
      <c r="I12" s="3">
        <v>155</v>
      </c>
      <c r="J12" s="3">
        <v>34</v>
      </c>
      <c r="K12" s="3">
        <v>6</v>
      </c>
      <c r="L12" s="3">
        <v>20</v>
      </c>
      <c r="M12" s="3">
        <v>84</v>
      </c>
      <c r="N12" s="3">
        <v>86</v>
      </c>
      <c r="O12" s="3">
        <v>76</v>
      </c>
      <c r="P12" s="3">
        <v>51</v>
      </c>
      <c r="Q12" s="3">
        <v>6</v>
      </c>
      <c r="R12" s="3">
        <v>1</v>
      </c>
      <c r="S12" s="3">
        <v>0.28000000000000003</v>
      </c>
      <c r="T12" s="3">
        <v>0.83899999999999997</v>
      </c>
      <c r="U12" s="5">
        <v>39.299999999999997</v>
      </c>
      <c r="V12" s="5">
        <v>1</v>
      </c>
      <c r="W12" s="5">
        <v>18</v>
      </c>
    </row>
    <row r="13" spans="1:23" ht="15.75" thickBot="1">
      <c r="A13" s="6">
        <v>12</v>
      </c>
      <c r="B13" s="7" t="s">
        <v>342</v>
      </c>
      <c r="C13" s="7" t="s">
        <v>77</v>
      </c>
      <c r="D13" s="6" t="s">
        <v>9</v>
      </c>
      <c r="E13" s="6">
        <v>22</v>
      </c>
      <c r="F13" s="6">
        <v>2015</v>
      </c>
      <c r="G13" s="6">
        <v>149</v>
      </c>
      <c r="H13" s="6">
        <v>534</v>
      </c>
      <c r="I13" s="6">
        <v>160</v>
      </c>
      <c r="J13" s="6">
        <v>35</v>
      </c>
      <c r="K13" s="6">
        <v>6</v>
      </c>
      <c r="L13" s="6">
        <v>9</v>
      </c>
      <c r="M13" s="6">
        <v>69</v>
      </c>
      <c r="N13" s="6">
        <v>64</v>
      </c>
      <c r="O13" s="6">
        <v>49</v>
      </c>
      <c r="P13" s="6">
        <v>59</v>
      </c>
      <c r="Q13" s="6">
        <v>15</v>
      </c>
      <c r="R13" s="6">
        <v>9</v>
      </c>
      <c r="S13" s="6">
        <v>0.3</v>
      </c>
      <c r="T13" s="6">
        <v>0.79700000000000004</v>
      </c>
      <c r="U13" s="8">
        <v>35.9</v>
      </c>
      <c r="V13" s="8">
        <v>4</v>
      </c>
      <c r="W13" s="8">
        <v>17</v>
      </c>
    </row>
    <row r="14" spans="1:23" ht="15.75" thickBot="1">
      <c r="A14" s="3">
        <v>13</v>
      </c>
      <c r="B14" s="4" t="s">
        <v>343</v>
      </c>
      <c r="C14" s="4" t="s">
        <v>110</v>
      </c>
      <c r="D14" s="3" t="s">
        <v>10</v>
      </c>
      <c r="E14" s="3">
        <v>25</v>
      </c>
      <c r="F14" s="3">
        <v>2015</v>
      </c>
      <c r="G14" s="3">
        <v>154</v>
      </c>
      <c r="H14" s="3">
        <v>553</v>
      </c>
      <c r="I14" s="3">
        <v>158</v>
      </c>
      <c r="J14" s="3">
        <v>31</v>
      </c>
      <c r="K14" s="3">
        <v>2</v>
      </c>
      <c r="L14" s="3">
        <v>25</v>
      </c>
      <c r="M14" s="3">
        <v>90</v>
      </c>
      <c r="N14" s="3">
        <v>86</v>
      </c>
      <c r="O14" s="3">
        <v>62</v>
      </c>
      <c r="P14" s="3">
        <v>106</v>
      </c>
      <c r="Q14" s="3">
        <v>6</v>
      </c>
      <c r="R14" s="3">
        <v>3</v>
      </c>
      <c r="S14" s="3">
        <v>0.28599999999999998</v>
      </c>
      <c r="T14" s="3">
        <v>0.84</v>
      </c>
      <c r="U14" s="5">
        <v>35.799999999999997</v>
      </c>
      <c r="V14" s="5">
        <v>0</v>
      </c>
      <c r="W14" s="5">
        <v>10</v>
      </c>
    </row>
    <row r="15" spans="1:23" ht="15.75" thickBot="1">
      <c r="A15" s="6">
        <v>14</v>
      </c>
      <c r="B15" s="7" t="s">
        <v>229</v>
      </c>
      <c r="C15" s="7" t="s">
        <v>59</v>
      </c>
      <c r="D15" s="6" t="s">
        <v>26</v>
      </c>
      <c r="E15" s="6">
        <v>28</v>
      </c>
      <c r="F15" s="6">
        <v>2015</v>
      </c>
      <c r="G15" s="6">
        <v>151</v>
      </c>
      <c r="H15" s="6">
        <v>615</v>
      </c>
      <c r="I15" s="6">
        <v>176</v>
      </c>
      <c r="J15" s="6">
        <v>20</v>
      </c>
      <c r="K15" s="6">
        <v>5</v>
      </c>
      <c r="L15" s="6">
        <v>16</v>
      </c>
      <c r="M15" s="6">
        <v>81</v>
      </c>
      <c r="N15" s="6">
        <v>73</v>
      </c>
      <c r="O15" s="6">
        <v>39</v>
      </c>
      <c r="P15" s="6">
        <v>99</v>
      </c>
      <c r="Q15" s="6">
        <v>69</v>
      </c>
      <c r="R15" s="6">
        <v>20</v>
      </c>
      <c r="S15" s="6">
        <v>0.28599999999999998</v>
      </c>
      <c r="T15" s="6">
        <v>0.74</v>
      </c>
      <c r="U15" s="8">
        <v>34.700000000000003</v>
      </c>
      <c r="V15" s="8">
        <v>1</v>
      </c>
      <c r="W15" s="8">
        <v>7</v>
      </c>
    </row>
    <row r="16" spans="1:23" ht="15.75" thickBot="1">
      <c r="A16" s="3">
        <v>15</v>
      </c>
      <c r="B16" s="4" t="s">
        <v>69</v>
      </c>
      <c r="C16" s="4" t="s">
        <v>22</v>
      </c>
      <c r="D16" s="3" t="s">
        <v>26</v>
      </c>
      <c r="E16" s="3">
        <v>27</v>
      </c>
      <c r="F16" s="3">
        <v>2015</v>
      </c>
      <c r="G16" s="3">
        <v>155</v>
      </c>
      <c r="H16" s="3">
        <v>560</v>
      </c>
      <c r="I16" s="3">
        <v>127</v>
      </c>
      <c r="J16" s="3">
        <v>18</v>
      </c>
      <c r="K16" s="3">
        <v>5</v>
      </c>
      <c r="L16" s="3">
        <v>43</v>
      </c>
      <c r="M16" s="3">
        <v>110</v>
      </c>
      <c r="N16" s="3">
        <v>90</v>
      </c>
      <c r="O16" s="3">
        <v>94</v>
      </c>
      <c r="P16" s="3">
        <v>78</v>
      </c>
      <c r="Q16" s="3">
        <v>0</v>
      </c>
      <c r="R16" s="3">
        <v>0</v>
      </c>
      <c r="S16" s="3">
        <v>0.22700000000000001</v>
      </c>
      <c r="T16" s="3">
        <v>0.84199999999999997</v>
      </c>
      <c r="U16" s="5">
        <v>34.6</v>
      </c>
      <c r="V16" s="5">
        <v>0</v>
      </c>
      <c r="W16" s="5">
        <v>16</v>
      </c>
    </row>
    <row r="17" spans="1:23" ht="15.75" thickBot="1">
      <c r="A17" s="6">
        <v>16</v>
      </c>
      <c r="B17" s="7" t="s">
        <v>344</v>
      </c>
      <c r="C17" s="7" t="s">
        <v>59</v>
      </c>
      <c r="D17" s="6" t="s">
        <v>23</v>
      </c>
      <c r="E17" s="6">
        <v>27</v>
      </c>
      <c r="F17" s="6">
        <v>2015</v>
      </c>
      <c r="G17" s="6">
        <v>150</v>
      </c>
      <c r="H17" s="6">
        <v>565</v>
      </c>
      <c r="I17" s="6">
        <v>163</v>
      </c>
      <c r="J17" s="6">
        <v>31</v>
      </c>
      <c r="K17" s="6">
        <v>1</v>
      </c>
      <c r="L17" s="6">
        <v>27</v>
      </c>
      <c r="M17" s="6">
        <v>76</v>
      </c>
      <c r="N17" s="6">
        <v>68</v>
      </c>
      <c r="O17" s="6">
        <v>28</v>
      </c>
      <c r="P17" s="6">
        <v>82</v>
      </c>
      <c r="Q17" s="6">
        <v>0</v>
      </c>
      <c r="R17" s="6">
        <v>2</v>
      </c>
      <c r="S17" s="6">
        <v>0.28799999999999998</v>
      </c>
      <c r="T17" s="6">
        <v>0.82899999999999996</v>
      </c>
      <c r="U17" s="8">
        <v>34.4</v>
      </c>
      <c r="V17" s="8">
        <v>17</v>
      </c>
      <c r="W17" s="8">
        <v>7</v>
      </c>
    </row>
    <row r="18" spans="1:23" ht="15.75" thickBot="1">
      <c r="A18" s="3">
        <v>17</v>
      </c>
      <c r="B18" s="4" t="s">
        <v>303</v>
      </c>
      <c r="C18" s="4" t="s">
        <v>94</v>
      </c>
      <c r="D18" s="3" t="s">
        <v>10</v>
      </c>
      <c r="E18" s="3">
        <v>26</v>
      </c>
      <c r="F18" s="3">
        <v>2015</v>
      </c>
      <c r="G18" s="3">
        <v>109</v>
      </c>
      <c r="H18" s="3">
        <v>376</v>
      </c>
      <c r="I18" s="3">
        <v>114</v>
      </c>
      <c r="J18" s="3">
        <v>27</v>
      </c>
      <c r="K18" s="3">
        <v>2</v>
      </c>
      <c r="L18" s="3">
        <v>17</v>
      </c>
      <c r="M18" s="3">
        <v>55</v>
      </c>
      <c r="N18" s="3">
        <v>51</v>
      </c>
      <c r="O18" s="3">
        <v>28</v>
      </c>
      <c r="P18" s="3">
        <v>112</v>
      </c>
      <c r="Q18" s="3">
        <v>0</v>
      </c>
      <c r="R18" s="3">
        <v>0</v>
      </c>
      <c r="S18" s="3">
        <v>0.30299999999999999</v>
      </c>
      <c r="T18" s="3">
        <v>0.877</v>
      </c>
      <c r="U18" s="5">
        <v>34.299999999999997</v>
      </c>
      <c r="V18" s="5">
        <v>4</v>
      </c>
      <c r="W18" s="5">
        <v>10</v>
      </c>
    </row>
    <row r="19" spans="1:23" ht="15.75" thickBot="1">
      <c r="A19" s="6">
        <v>18</v>
      </c>
      <c r="B19" s="7" t="s">
        <v>213</v>
      </c>
      <c r="C19" s="7" t="s">
        <v>90</v>
      </c>
      <c r="D19" s="6" t="s">
        <v>10</v>
      </c>
      <c r="E19" s="6">
        <v>25</v>
      </c>
      <c r="F19" s="6">
        <v>2015</v>
      </c>
      <c r="G19" s="6">
        <v>132</v>
      </c>
      <c r="H19" s="6">
        <v>550</v>
      </c>
      <c r="I19" s="6">
        <v>178</v>
      </c>
      <c r="J19" s="6">
        <v>39</v>
      </c>
      <c r="K19" s="6">
        <v>2</v>
      </c>
      <c r="L19" s="6">
        <v>6</v>
      </c>
      <c r="M19" s="6">
        <v>57</v>
      </c>
      <c r="N19" s="6">
        <v>62</v>
      </c>
      <c r="O19" s="6">
        <v>29</v>
      </c>
      <c r="P19" s="6">
        <v>63</v>
      </c>
      <c r="Q19" s="6">
        <v>2</v>
      </c>
      <c r="R19" s="6">
        <v>2</v>
      </c>
      <c r="S19" s="6">
        <v>0.32400000000000001</v>
      </c>
      <c r="T19" s="6">
        <v>0.79100000000000004</v>
      </c>
      <c r="U19" s="8">
        <v>34.200000000000003</v>
      </c>
      <c r="V19" s="8">
        <v>1</v>
      </c>
      <c r="W19" s="8">
        <v>12</v>
      </c>
    </row>
    <row r="20" spans="1:23" ht="15.75" thickBot="1">
      <c r="A20" s="3">
        <v>19</v>
      </c>
      <c r="B20" s="4" t="s">
        <v>345</v>
      </c>
      <c r="C20" s="4" t="s">
        <v>94</v>
      </c>
      <c r="D20" s="3" t="s">
        <v>53</v>
      </c>
      <c r="E20" s="3">
        <v>26</v>
      </c>
      <c r="F20" s="3">
        <v>2015</v>
      </c>
      <c r="G20" s="3">
        <v>149</v>
      </c>
      <c r="H20" s="3">
        <v>584</v>
      </c>
      <c r="I20" s="3">
        <v>150</v>
      </c>
      <c r="J20" s="3">
        <v>32</v>
      </c>
      <c r="K20" s="3">
        <v>6</v>
      </c>
      <c r="L20" s="3">
        <v>33</v>
      </c>
      <c r="M20" s="3">
        <v>84</v>
      </c>
      <c r="N20" s="3">
        <v>89</v>
      </c>
      <c r="O20" s="3">
        <v>53</v>
      </c>
      <c r="P20" s="3">
        <v>148</v>
      </c>
      <c r="Q20" s="3">
        <v>25</v>
      </c>
      <c r="R20" s="3">
        <v>16</v>
      </c>
      <c r="S20" s="3">
        <v>0.25700000000000001</v>
      </c>
      <c r="T20" s="3">
        <v>0.82099999999999995</v>
      </c>
      <c r="U20" s="5">
        <v>33.799999999999997</v>
      </c>
      <c r="V20" s="5">
        <v>2</v>
      </c>
      <c r="W20" s="5">
        <v>10</v>
      </c>
    </row>
    <row r="21" spans="1:23" ht="15.75" thickBot="1">
      <c r="A21" s="6">
        <v>20</v>
      </c>
      <c r="B21" s="7" t="s">
        <v>92</v>
      </c>
      <c r="C21" s="7" t="s">
        <v>22</v>
      </c>
      <c r="D21" s="6" t="s">
        <v>44</v>
      </c>
      <c r="E21" s="6">
        <v>29</v>
      </c>
      <c r="F21" s="6">
        <v>2015</v>
      </c>
      <c r="G21" s="6">
        <v>157</v>
      </c>
      <c r="H21" s="6">
        <v>595</v>
      </c>
      <c r="I21" s="6">
        <v>151</v>
      </c>
      <c r="J21" s="6">
        <v>39</v>
      </c>
      <c r="K21" s="6">
        <v>2</v>
      </c>
      <c r="L21" s="6">
        <v>21</v>
      </c>
      <c r="M21" s="6">
        <v>74</v>
      </c>
      <c r="N21" s="6">
        <v>85</v>
      </c>
      <c r="O21" s="6">
        <v>82</v>
      </c>
      <c r="P21" s="6">
        <v>95</v>
      </c>
      <c r="Q21" s="6">
        <v>3</v>
      </c>
      <c r="R21" s="6">
        <v>1</v>
      </c>
      <c r="S21" s="6">
        <v>0.254</v>
      </c>
      <c r="T21" s="6">
        <v>0.77900000000000003</v>
      </c>
      <c r="U21" s="8">
        <v>33.5</v>
      </c>
      <c r="V21" s="8">
        <v>4</v>
      </c>
      <c r="W21" s="8">
        <v>12</v>
      </c>
    </row>
    <row r="22" spans="1:23" ht="15.75" thickBot="1">
      <c r="A22" s="3">
        <v>21</v>
      </c>
      <c r="B22" s="4" t="s">
        <v>346</v>
      </c>
      <c r="C22" s="4" t="s">
        <v>77</v>
      </c>
      <c r="D22" s="3" t="s">
        <v>53</v>
      </c>
      <c r="E22" s="3">
        <v>26</v>
      </c>
      <c r="F22" s="3">
        <v>2015</v>
      </c>
      <c r="G22" s="3">
        <v>144</v>
      </c>
      <c r="H22" s="3">
        <v>517</v>
      </c>
      <c r="I22" s="3">
        <v>147</v>
      </c>
      <c r="J22" s="3">
        <v>21</v>
      </c>
      <c r="K22" s="3">
        <v>3</v>
      </c>
      <c r="L22" s="3">
        <v>4</v>
      </c>
      <c r="M22" s="3">
        <v>38</v>
      </c>
      <c r="N22" s="3">
        <v>82</v>
      </c>
      <c r="O22" s="3">
        <v>109</v>
      </c>
      <c r="P22" s="3">
        <v>109</v>
      </c>
      <c r="Q22" s="3">
        <v>12</v>
      </c>
      <c r="R22" s="3">
        <v>10</v>
      </c>
      <c r="S22" s="3">
        <v>0.28399999999999997</v>
      </c>
      <c r="T22" s="3">
        <v>0.77100000000000002</v>
      </c>
      <c r="U22" s="5">
        <v>33.299999999999997</v>
      </c>
      <c r="V22" s="5">
        <v>5</v>
      </c>
      <c r="W22" s="5">
        <v>10</v>
      </c>
    </row>
    <row r="23" spans="1:23" ht="15.75" thickBot="1">
      <c r="A23" s="6">
        <v>22</v>
      </c>
      <c r="B23" s="7" t="s">
        <v>30</v>
      </c>
      <c r="C23" s="7" t="s">
        <v>347</v>
      </c>
      <c r="D23" s="6" t="s">
        <v>32</v>
      </c>
      <c r="E23" s="6">
        <v>35</v>
      </c>
      <c r="F23" s="6">
        <v>2015</v>
      </c>
      <c r="G23" s="6">
        <v>116</v>
      </c>
      <c r="H23" s="6">
        <v>420</v>
      </c>
      <c r="I23" s="6">
        <v>117</v>
      </c>
      <c r="J23" s="6">
        <v>31</v>
      </c>
      <c r="K23" s="6">
        <v>3</v>
      </c>
      <c r="L23" s="6">
        <v>9</v>
      </c>
      <c r="M23" s="6">
        <v>45</v>
      </c>
      <c r="N23" s="6">
        <v>64</v>
      </c>
      <c r="O23" s="6">
        <v>50</v>
      </c>
      <c r="P23" s="6">
        <v>95</v>
      </c>
      <c r="Q23" s="6">
        <v>0</v>
      </c>
      <c r="R23" s="6">
        <v>0</v>
      </c>
      <c r="S23" s="6">
        <v>0.27900000000000003</v>
      </c>
      <c r="T23" s="6">
        <v>0.81200000000000006</v>
      </c>
      <c r="U23" s="8">
        <v>32.799999999999997</v>
      </c>
      <c r="V23" s="8">
        <v>21</v>
      </c>
      <c r="W23" s="8">
        <v>13</v>
      </c>
    </row>
    <row r="24" spans="1:23" ht="15.75" thickBot="1">
      <c r="A24" s="3">
        <v>23</v>
      </c>
      <c r="B24" s="4" t="s">
        <v>348</v>
      </c>
      <c r="C24" s="4" t="s">
        <v>90</v>
      </c>
      <c r="D24" s="3" t="s">
        <v>26</v>
      </c>
      <c r="E24" s="3">
        <v>23</v>
      </c>
      <c r="F24" s="3">
        <v>2015</v>
      </c>
      <c r="G24" s="3">
        <v>159</v>
      </c>
      <c r="H24" s="3">
        <v>592</v>
      </c>
      <c r="I24" s="3">
        <v>176</v>
      </c>
      <c r="J24" s="3">
        <v>21</v>
      </c>
      <c r="K24" s="3">
        <v>1</v>
      </c>
      <c r="L24" s="3">
        <v>25</v>
      </c>
      <c r="M24" s="3">
        <v>75</v>
      </c>
      <c r="N24" s="3">
        <v>87</v>
      </c>
      <c r="O24" s="3">
        <v>37</v>
      </c>
      <c r="P24" s="3">
        <v>63</v>
      </c>
      <c r="Q24" s="3">
        <v>5</v>
      </c>
      <c r="R24" s="3">
        <v>4</v>
      </c>
      <c r="S24" s="3">
        <v>0.29699999999999999</v>
      </c>
      <c r="T24" s="3">
        <v>0.80800000000000005</v>
      </c>
      <c r="U24" s="5">
        <v>32.5</v>
      </c>
      <c r="V24" s="5">
        <v>8</v>
      </c>
      <c r="W24" s="5">
        <v>9</v>
      </c>
    </row>
    <row r="25" spans="1:23" ht="15.75" thickBot="1">
      <c r="A25" s="6">
        <v>24</v>
      </c>
      <c r="B25" s="7" t="s">
        <v>66</v>
      </c>
      <c r="C25" s="7" t="s">
        <v>22</v>
      </c>
      <c r="D25" s="6" t="s">
        <v>32</v>
      </c>
      <c r="E25" s="6">
        <v>30</v>
      </c>
      <c r="F25" s="6">
        <v>2015</v>
      </c>
      <c r="G25" s="6">
        <v>138</v>
      </c>
      <c r="H25" s="6">
        <v>515</v>
      </c>
      <c r="I25" s="6">
        <v>143</v>
      </c>
      <c r="J25" s="6">
        <v>28</v>
      </c>
      <c r="K25" s="6">
        <v>3</v>
      </c>
      <c r="L25" s="6">
        <v>16</v>
      </c>
      <c r="M25" s="6">
        <v>67</v>
      </c>
      <c r="N25" s="6">
        <v>66</v>
      </c>
      <c r="O25" s="6">
        <v>57</v>
      </c>
      <c r="P25" s="6">
        <v>33</v>
      </c>
      <c r="Q25" s="6">
        <v>0</v>
      </c>
      <c r="R25" s="6">
        <v>0</v>
      </c>
      <c r="S25" s="6">
        <v>0.27800000000000002</v>
      </c>
      <c r="T25" s="6">
        <v>0.78500000000000003</v>
      </c>
      <c r="U25" s="8">
        <v>32.299999999999997</v>
      </c>
      <c r="V25" s="8">
        <v>3</v>
      </c>
      <c r="W25" s="8">
        <v>23</v>
      </c>
    </row>
    <row r="26" spans="1:23" ht="15.75" thickBot="1">
      <c r="A26" s="3">
        <v>25</v>
      </c>
      <c r="B26" s="4" t="s">
        <v>61</v>
      </c>
      <c r="C26" s="4" t="s">
        <v>43</v>
      </c>
      <c r="D26" s="3" t="s">
        <v>44</v>
      </c>
      <c r="E26" s="3">
        <v>35</v>
      </c>
      <c r="F26" s="3">
        <v>2015</v>
      </c>
      <c r="G26" s="3">
        <v>158</v>
      </c>
      <c r="H26" s="3">
        <v>602</v>
      </c>
      <c r="I26" s="3">
        <v>166</v>
      </c>
      <c r="J26" s="3">
        <v>24</v>
      </c>
      <c r="K26" s="3">
        <v>3</v>
      </c>
      <c r="L26" s="3">
        <v>5</v>
      </c>
      <c r="M26" s="3">
        <v>50</v>
      </c>
      <c r="N26" s="3">
        <v>73</v>
      </c>
      <c r="O26" s="3">
        <v>97</v>
      </c>
      <c r="P26" s="3">
        <v>109</v>
      </c>
      <c r="Q26" s="3">
        <v>0</v>
      </c>
      <c r="R26" s="3">
        <v>2</v>
      </c>
      <c r="S26" s="3">
        <v>0.27600000000000002</v>
      </c>
      <c r="T26" s="3">
        <v>0.72399999999999998</v>
      </c>
      <c r="U26" s="5">
        <v>29.3</v>
      </c>
      <c r="V26" s="5">
        <v>1</v>
      </c>
      <c r="W26" s="5">
        <v>13</v>
      </c>
    </row>
    <row r="27" spans="1:23" ht="15.75" thickBot="1">
      <c r="A27" s="6">
        <v>26</v>
      </c>
      <c r="B27" s="7" t="s">
        <v>299</v>
      </c>
      <c r="C27" s="7" t="s">
        <v>94</v>
      </c>
      <c r="D27" s="6" t="s">
        <v>9</v>
      </c>
      <c r="E27" s="6">
        <v>26</v>
      </c>
      <c r="F27" s="6">
        <v>2015</v>
      </c>
      <c r="G27" s="6">
        <v>83</v>
      </c>
      <c r="H27" s="6">
        <v>329</v>
      </c>
      <c r="I27" s="6">
        <v>97</v>
      </c>
      <c r="J27" s="6">
        <v>20</v>
      </c>
      <c r="K27" s="6">
        <v>6</v>
      </c>
      <c r="L27" s="6">
        <v>16</v>
      </c>
      <c r="M27" s="6">
        <v>53</v>
      </c>
      <c r="N27" s="6">
        <v>51</v>
      </c>
      <c r="O27" s="6">
        <v>15</v>
      </c>
      <c r="P27" s="6">
        <v>99</v>
      </c>
      <c r="Q27" s="6">
        <v>2</v>
      </c>
      <c r="R27" s="6">
        <v>1</v>
      </c>
      <c r="S27" s="6">
        <v>0.29499999999999998</v>
      </c>
      <c r="T27" s="6">
        <v>0.86899999999999999</v>
      </c>
      <c r="U27" s="8">
        <v>29.2</v>
      </c>
      <c r="V27" s="8">
        <v>3</v>
      </c>
      <c r="W27" s="8">
        <v>2</v>
      </c>
    </row>
    <row r="28" spans="1:23" ht="15.75" thickBot="1">
      <c r="A28" s="3">
        <v>27</v>
      </c>
      <c r="B28" s="4" t="s">
        <v>190</v>
      </c>
      <c r="C28" s="4" t="s">
        <v>90</v>
      </c>
      <c r="D28" s="3" t="s">
        <v>23</v>
      </c>
      <c r="E28" s="3">
        <v>26</v>
      </c>
      <c r="F28" s="3">
        <v>2015</v>
      </c>
      <c r="G28" s="3">
        <v>93</v>
      </c>
      <c r="H28" s="3">
        <v>372</v>
      </c>
      <c r="I28" s="3">
        <v>114</v>
      </c>
      <c r="J28" s="3">
        <v>19</v>
      </c>
      <c r="K28" s="3">
        <v>0</v>
      </c>
      <c r="L28" s="3">
        <v>24</v>
      </c>
      <c r="M28" s="3">
        <v>71</v>
      </c>
      <c r="N28" s="3">
        <v>49</v>
      </c>
      <c r="O28" s="3">
        <v>25</v>
      </c>
      <c r="P28" s="3">
        <v>75</v>
      </c>
      <c r="Q28" s="3">
        <v>0</v>
      </c>
      <c r="R28" s="3">
        <v>1</v>
      </c>
      <c r="S28" s="3">
        <v>0.30599999999999999</v>
      </c>
      <c r="T28" s="3">
        <v>0.9</v>
      </c>
      <c r="U28" s="5">
        <v>29.2</v>
      </c>
      <c r="V28" s="5">
        <v>1</v>
      </c>
      <c r="W28" s="5">
        <v>10</v>
      </c>
    </row>
    <row r="29" spans="1:23" ht="15.75" thickBot="1">
      <c r="A29" s="6">
        <v>28</v>
      </c>
      <c r="B29" s="7" t="s">
        <v>292</v>
      </c>
      <c r="C29" s="7" t="s">
        <v>43</v>
      </c>
      <c r="D29" s="6" t="s">
        <v>9</v>
      </c>
      <c r="E29" s="6">
        <v>25</v>
      </c>
      <c r="F29" s="6">
        <v>2015</v>
      </c>
      <c r="G29" s="6">
        <v>158</v>
      </c>
      <c r="H29" s="6">
        <v>597</v>
      </c>
      <c r="I29" s="6">
        <v>171</v>
      </c>
      <c r="J29" s="6">
        <v>44</v>
      </c>
      <c r="K29" s="6">
        <v>3</v>
      </c>
      <c r="L29" s="6">
        <v>10</v>
      </c>
      <c r="M29" s="6">
        <v>70</v>
      </c>
      <c r="N29" s="6">
        <v>69</v>
      </c>
      <c r="O29" s="6">
        <v>42</v>
      </c>
      <c r="P29" s="6">
        <v>61</v>
      </c>
      <c r="Q29" s="6">
        <v>2</v>
      </c>
      <c r="R29" s="6">
        <v>2</v>
      </c>
      <c r="S29" s="6">
        <v>0.28599999999999998</v>
      </c>
      <c r="T29" s="6">
        <v>0.75600000000000001</v>
      </c>
      <c r="U29" s="8">
        <v>28.1</v>
      </c>
      <c r="V29" s="8">
        <v>3</v>
      </c>
      <c r="W29" s="8">
        <v>18</v>
      </c>
    </row>
    <row r="30" spans="1:23" ht="15.75" thickBot="1">
      <c r="A30" s="3">
        <v>29</v>
      </c>
      <c r="B30" s="4" t="s">
        <v>74</v>
      </c>
      <c r="C30" s="4" t="s">
        <v>43</v>
      </c>
      <c r="D30" s="3" t="s">
        <v>50</v>
      </c>
      <c r="E30" s="3">
        <v>32</v>
      </c>
      <c r="F30" s="3">
        <v>2015</v>
      </c>
      <c r="G30" s="3">
        <v>160</v>
      </c>
      <c r="H30" s="3">
        <v>642</v>
      </c>
      <c r="I30" s="3">
        <v>167</v>
      </c>
      <c r="J30" s="3">
        <v>16</v>
      </c>
      <c r="K30" s="3">
        <v>3</v>
      </c>
      <c r="L30" s="3">
        <v>29</v>
      </c>
      <c r="M30" s="3">
        <v>72</v>
      </c>
      <c r="N30" s="3">
        <v>85</v>
      </c>
      <c r="O30" s="3">
        <v>83</v>
      </c>
      <c r="P30" s="3">
        <v>128</v>
      </c>
      <c r="Q30" s="3">
        <v>1</v>
      </c>
      <c r="R30" s="3">
        <v>1</v>
      </c>
      <c r="S30" s="3">
        <v>0.26</v>
      </c>
      <c r="T30" s="3">
        <v>0.77500000000000002</v>
      </c>
      <c r="U30" s="5">
        <v>28</v>
      </c>
      <c r="V30" s="5">
        <v>1</v>
      </c>
      <c r="W30" s="5">
        <v>13</v>
      </c>
    </row>
    <row r="31" spans="1:23" ht="15.75" thickBot="1">
      <c r="A31" s="6">
        <v>30</v>
      </c>
      <c r="B31" s="7" t="s">
        <v>349</v>
      </c>
      <c r="C31" s="7" t="s">
        <v>90</v>
      </c>
      <c r="D31" s="6" t="s">
        <v>32</v>
      </c>
      <c r="E31" s="6">
        <v>25</v>
      </c>
      <c r="F31" s="6">
        <v>2015</v>
      </c>
      <c r="G31" s="6">
        <v>101</v>
      </c>
      <c r="H31" s="6">
        <v>291</v>
      </c>
      <c r="I31" s="6">
        <v>85</v>
      </c>
      <c r="J31" s="6">
        <v>22</v>
      </c>
      <c r="K31" s="6">
        <v>1</v>
      </c>
      <c r="L31" s="6">
        <v>18</v>
      </c>
      <c r="M31" s="6">
        <v>48</v>
      </c>
      <c r="N31" s="6">
        <v>51</v>
      </c>
      <c r="O31" s="6">
        <v>18</v>
      </c>
      <c r="P31" s="6">
        <v>38</v>
      </c>
      <c r="Q31" s="6">
        <v>0</v>
      </c>
      <c r="R31" s="6">
        <v>0</v>
      </c>
      <c r="S31" s="6">
        <v>0.29199999999999998</v>
      </c>
      <c r="T31" s="6">
        <v>0.89700000000000002</v>
      </c>
      <c r="U31" s="8">
        <v>26.8</v>
      </c>
      <c r="V31" s="8">
        <v>2</v>
      </c>
      <c r="W31" s="8">
        <v>12</v>
      </c>
    </row>
    <row r="32" spans="1:23" ht="15.75" thickBot="1">
      <c r="A32" s="3">
        <v>31</v>
      </c>
      <c r="B32" s="4" t="s">
        <v>296</v>
      </c>
      <c r="C32" s="4" t="s">
        <v>59</v>
      </c>
      <c r="D32" s="3" t="s">
        <v>44</v>
      </c>
      <c r="E32" s="3">
        <v>25</v>
      </c>
      <c r="F32" s="3">
        <v>2015</v>
      </c>
      <c r="G32" s="3">
        <v>149</v>
      </c>
      <c r="H32" s="3">
        <v>498</v>
      </c>
      <c r="I32" s="3">
        <v>140</v>
      </c>
      <c r="J32" s="3">
        <v>40</v>
      </c>
      <c r="K32" s="3">
        <v>2</v>
      </c>
      <c r="L32" s="3">
        <v>8</v>
      </c>
      <c r="M32" s="3">
        <v>61</v>
      </c>
      <c r="N32" s="3">
        <v>61</v>
      </c>
      <c r="O32" s="3">
        <v>34</v>
      </c>
      <c r="P32" s="3">
        <v>77</v>
      </c>
      <c r="Q32" s="3">
        <v>8</v>
      </c>
      <c r="R32" s="3">
        <v>5</v>
      </c>
      <c r="S32" s="3">
        <v>0.28100000000000003</v>
      </c>
      <c r="T32" s="3">
        <v>0.753</v>
      </c>
      <c r="U32" s="5">
        <v>26.1</v>
      </c>
      <c r="V32" s="5">
        <v>7</v>
      </c>
      <c r="W32" s="5">
        <v>8</v>
      </c>
    </row>
    <row r="33" spans="1:23" ht="15.75" thickBot="1">
      <c r="A33" s="6">
        <v>32</v>
      </c>
      <c r="B33" s="7" t="s">
        <v>350</v>
      </c>
      <c r="C33" s="7" t="s">
        <v>110</v>
      </c>
      <c r="D33" s="6" t="s">
        <v>26</v>
      </c>
      <c r="E33" s="6">
        <v>25</v>
      </c>
      <c r="F33" s="6">
        <v>2015</v>
      </c>
      <c r="G33" s="6">
        <v>151</v>
      </c>
      <c r="H33" s="6">
        <v>558</v>
      </c>
      <c r="I33" s="6">
        <v>155</v>
      </c>
      <c r="J33" s="6">
        <v>32</v>
      </c>
      <c r="K33" s="6">
        <v>4</v>
      </c>
      <c r="L33" s="6">
        <v>12</v>
      </c>
      <c r="M33" s="6">
        <v>52</v>
      </c>
      <c r="N33" s="6">
        <v>79</v>
      </c>
      <c r="O33" s="6">
        <v>68</v>
      </c>
      <c r="P33" s="6">
        <v>152</v>
      </c>
      <c r="Q33" s="6">
        <v>14</v>
      </c>
      <c r="R33" s="6">
        <v>12</v>
      </c>
      <c r="S33" s="6">
        <v>0.27800000000000002</v>
      </c>
      <c r="T33" s="6">
        <v>0.77100000000000002</v>
      </c>
      <c r="U33" s="8">
        <v>25.6</v>
      </c>
      <c r="V33" s="8">
        <v>4</v>
      </c>
      <c r="W33" s="8">
        <v>5</v>
      </c>
    </row>
    <row r="34" spans="1:23" ht="15.75" thickBot="1">
      <c r="A34" s="3">
        <v>33</v>
      </c>
      <c r="B34" s="4" t="s">
        <v>71</v>
      </c>
      <c r="C34" s="4" t="s">
        <v>25</v>
      </c>
      <c r="D34" s="3" t="s">
        <v>53</v>
      </c>
      <c r="E34" s="3">
        <v>29</v>
      </c>
      <c r="F34" s="3">
        <v>2015</v>
      </c>
      <c r="G34" s="3">
        <v>109</v>
      </c>
      <c r="H34" s="3">
        <v>461</v>
      </c>
      <c r="I34" s="3">
        <v>127</v>
      </c>
      <c r="J34" s="3">
        <v>21</v>
      </c>
      <c r="K34" s="3">
        <v>4</v>
      </c>
      <c r="L34" s="3">
        <v>2</v>
      </c>
      <c r="M34" s="3">
        <v>27</v>
      </c>
      <c r="N34" s="3">
        <v>57</v>
      </c>
      <c r="O34" s="3">
        <v>27</v>
      </c>
      <c r="P34" s="3">
        <v>27</v>
      </c>
      <c r="Q34" s="3">
        <v>50</v>
      </c>
      <c r="R34" s="3">
        <v>6</v>
      </c>
      <c r="S34" s="3">
        <v>0.27600000000000002</v>
      </c>
      <c r="T34" s="3">
        <v>0.67</v>
      </c>
      <c r="U34" s="5">
        <v>24.6</v>
      </c>
      <c r="V34" s="5">
        <v>3</v>
      </c>
      <c r="W34" s="5">
        <v>7</v>
      </c>
    </row>
    <row r="35" spans="1:23" ht="15.75" thickBot="1">
      <c r="A35" s="6">
        <v>34</v>
      </c>
      <c r="B35" s="7" t="s">
        <v>54</v>
      </c>
      <c r="C35" s="7" t="s">
        <v>35</v>
      </c>
      <c r="D35" s="6" t="s">
        <v>9</v>
      </c>
      <c r="E35" s="6">
        <v>30</v>
      </c>
      <c r="F35" s="6">
        <v>2015</v>
      </c>
      <c r="G35" s="6">
        <v>154</v>
      </c>
      <c r="H35" s="6">
        <v>584</v>
      </c>
      <c r="I35" s="6">
        <v>170</v>
      </c>
      <c r="J35" s="6">
        <v>11</v>
      </c>
      <c r="K35" s="6">
        <v>1</v>
      </c>
      <c r="L35" s="6">
        <v>12</v>
      </c>
      <c r="M35" s="6">
        <v>70</v>
      </c>
      <c r="N35" s="6">
        <v>74</v>
      </c>
      <c r="O35" s="6">
        <v>57</v>
      </c>
      <c r="P35" s="6">
        <v>76</v>
      </c>
      <c r="Q35" s="6">
        <v>0</v>
      </c>
      <c r="R35" s="6">
        <v>0</v>
      </c>
      <c r="S35" s="6">
        <v>0.29099999999999998</v>
      </c>
      <c r="T35" s="6">
        <v>0.73099999999999998</v>
      </c>
      <c r="U35" s="8">
        <v>23.6</v>
      </c>
      <c r="V35" s="8">
        <v>6</v>
      </c>
      <c r="W35" s="8">
        <v>29</v>
      </c>
    </row>
    <row r="36" spans="1:23" ht="15.75" thickBot="1">
      <c r="A36" s="3">
        <v>35</v>
      </c>
      <c r="B36" s="4" t="s">
        <v>351</v>
      </c>
      <c r="C36" s="4" t="s">
        <v>25</v>
      </c>
      <c r="D36" s="3" t="s">
        <v>26</v>
      </c>
      <c r="E36" s="3">
        <v>23</v>
      </c>
      <c r="F36" s="3">
        <v>2015</v>
      </c>
      <c r="G36" s="3">
        <v>142</v>
      </c>
      <c r="H36" s="3">
        <v>514</v>
      </c>
      <c r="I36" s="3">
        <v>127</v>
      </c>
      <c r="J36" s="3">
        <v>18</v>
      </c>
      <c r="K36" s="3">
        <v>4</v>
      </c>
      <c r="L36" s="3">
        <v>33</v>
      </c>
      <c r="M36" s="3">
        <v>91</v>
      </c>
      <c r="N36" s="3">
        <v>76</v>
      </c>
      <c r="O36" s="3">
        <v>29</v>
      </c>
      <c r="P36" s="3">
        <v>130</v>
      </c>
      <c r="Q36" s="3">
        <v>6</v>
      </c>
      <c r="R36" s="3">
        <v>7</v>
      </c>
      <c r="S36" s="3">
        <v>0.247</v>
      </c>
      <c r="T36" s="3">
        <v>0.79100000000000004</v>
      </c>
      <c r="U36" s="5">
        <v>23</v>
      </c>
      <c r="V36" s="5">
        <v>12</v>
      </c>
      <c r="W36" s="5">
        <v>10</v>
      </c>
    </row>
    <row r="37" spans="1:23" ht="15.75" thickBot="1">
      <c r="A37" s="6">
        <v>36</v>
      </c>
      <c r="B37" s="7" t="s">
        <v>261</v>
      </c>
      <c r="C37" s="7" t="s">
        <v>110</v>
      </c>
      <c r="D37" s="6" t="s">
        <v>44</v>
      </c>
      <c r="E37" s="6">
        <v>29</v>
      </c>
      <c r="F37" s="6">
        <v>2015</v>
      </c>
      <c r="G37" s="6">
        <v>121</v>
      </c>
      <c r="H37" s="6">
        <v>397</v>
      </c>
      <c r="I37" s="6">
        <v>106</v>
      </c>
      <c r="J37" s="6">
        <v>16</v>
      </c>
      <c r="K37" s="6">
        <v>1</v>
      </c>
      <c r="L37" s="6">
        <v>19</v>
      </c>
      <c r="M37" s="6">
        <v>65</v>
      </c>
      <c r="N37" s="6">
        <v>54</v>
      </c>
      <c r="O37" s="6">
        <v>40</v>
      </c>
      <c r="P37" s="6">
        <v>111</v>
      </c>
      <c r="Q37" s="6">
        <v>3</v>
      </c>
      <c r="R37" s="6">
        <v>1</v>
      </c>
      <c r="S37" s="6">
        <v>0.26700000000000002</v>
      </c>
      <c r="T37" s="6">
        <v>0.79200000000000004</v>
      </c>
      <c r="U37" s="8">
        <v>23</v>
      </c>
      <c r="V37" s="8">
        <v>2</v>
      </c>
      <c r="W37" s="8">
        <v>7</v>
      </c>
    </row>
    <row r="38" spans="1:23" ht="15.75" thickBot="1">
      <c r="A38" s="3">
        <v>37</v>
      </c>
      <c r="B38" s="4" t="s">
        <v>64</v>
      </c>
      <c r="C38" s="4" t="s">
        <v>22</v>
      </c>
      <c r="D38" s="3" t="s">
        <v>9</v>
      </c>
      <c r="E38" s="3">
        <v>35</v>
      </c>
      <c r="F38" s="3">
        <v>2015</v>
      </c>
      <c r="G38" s="3">
        <v>101</v>
      </c>
      <c r="H38" s="3">
        <v>401</v>
      </c>
      <c r="I38" s="3">
        <v>121</v>
      </c>
      <c r="J38" s="3">
        <v>34</v>
      </c>
      <c r="K38" s="3">
        <v>1</v>
      </c>
      <c r="L38" s="3">
        <v>5</v>
      </c>
      <c r="M38" s="3">
        <v>46</v>
      </c>
      <c r="N38" s="3">
        <v>42</v>
      </c>
      <c r="O38" s="3">
        <v>25</v>
      </c>
      <c r="P38" s="3">
        <v>23</v>
      </c>
      <c r="Q38" s="3">
        <v>0</v>
      </c>
      <c r="R38" s="3">
        <v>0</v>
      </c>
      <c r="S38" s="3">
        <v>0.30199999999999999</v>
      </c>
      <c r="T38" s="3">
        <v>0.77300000000000002</v>
      </c>
      <c r="U38" s="5">
        <v>21.4</v>
      </c>
      <c r="V38" s="5">
        <v>1</v>
      </c>
      <c r="W38" s="5">
        <v>13</v>
      </c>
    </row>
    <row r="39" spans="1:23" ht="15.75" thickBot="1">
      <c r="A39" s="6">
        <v>38</v>
      </c>
      <c r="B39" s="7" t="s">
        <v>106</v>
      </c>
      <c r="C39" s="7" t="s">
        <v>90</v>
      </c>
      <c r="D39" s="6" t="s">
        <v>53</v>
      </c>
      <c r="E39" s="6">
        <v>28</v>
      </c>
      <c r="F39" s="6">
        <v>2015</v>
      </c>
      <c r="G39" s="6">
        <v>114</v>
      </c>
      <c r="H39" s="6">
        <v>398</v>
      </c>
      <c r="I39" s="6">
        <v>110</v>
      </c>
      <c r="J39" s="6">
        <v>21</v>
      </c>
      <c r="K39" s="6">
        <v>2</v>
      </c>
      <c r="L39" s="6">
        <v>12</v>
      </c>
      <c r="M39" s="6">
        <v>61</v>
      </c>
      <c r="N39" s="6">
        <v>52</v>
      </c>
      <c r="O39" s="6">
        <v>22</v>
      </c>
      <c r="P39" s="6">
        <v>78</v>
      </c>
      <c r="Q39" s="6">
        <v>31</v>
      </c>
      <c r="R39" s="6">
        <v>12</v>
      </c>
      <c r="S39" s="6">
        <v>0.27600000000000002</v>
      </c>
      <c r="T39" s="6">
        <v>0.755</v>
      </c>
      <c r="U39" s="8">
        <v>20.6</v>
      </c>
      <c r="V39" s="8">
        <v>7</v>
      </c>
      <c r="W39" s="8">
        <v>6</v>
      </c>
    </row>
    <row r="40" spans="1:23" ht="15.75" thickBot="1">
      <c r="A40" s="3">
        <v>39</v>
      </c>
      <c r="B40" s="4" t="s">
        <v>352</v>
      </c>
      <c r="C40" s="4" t="s">
        <v>35</v>
      </c>
      <c r="D40" s="3" t="s">
        <v>44</v>
      </c>
      <c r="E40" s="3">
        <v>23</v>
      </c>
      <c r="F40" s="3">
        <v>2015</v>
      </c>
      <c r="G40" s="3">
        <v>147</v>
      </c>
      <c r="H40" s="3">
        <v>562</v>
      </c>
      <c r="I40" s="3">
        <v>146</v>
      </c>
      <c r="J40" s="3">
        <v>43</v>
      </c>
      <c r="K40" s="3">
        <v>4</v>
      </c>
      <c r="L40" s="3">
        <v>8</v>
      </c>
      <c r="M40" s="3">
        <v>52</v>
      </c>
      <c r="N40" s="3">
        <v>79</v>
      </c>
      <c r="O40" s="3">
        <v>47</v>
      </c>
      <c r="P40" s="3">
        <v>112</v>
      </c>
      <c r="Q40" s="3">
        <v>0</v>
      </c>
      <c r="R40" s="3">
        <v>2</v>
      </c>
      <c r="S40" s="3">
        <v>0.26</v>
      </c>
      <c r="T40" s="3">
        <v>0.71199999999999997</v>
      </c>
      <c r="U40" s="5">
        <v>19.5</v>
      </c>
      <c r="V40" s="5">
        <v>4</v>
      </c>
      <c r="W40" s="5">
        <v>9</v>
      </c>
    </row>
    <row r="41" spans="1:23" ht="15.75" thickBot="1">
      <c r="A41" s="6">
        <v>40</v>
      </c>
      <c r="B41" s="7" t="s">
        <v>225</v>
      </c>
      <c r="C41" s="7" t="s">
        <v>77</v>
      </c>
      <c r="D41" s="6" t="s">
        <v>44</v>
      </c>
      <c r="E41" s="6">
        <v>23</v>
      </c>
      <c r="F41" s="6">
        <v>2015</v>
      </c>
      <c r="G41" s="6">
        <v>135</v>
      </c>
      <c r="H41" s="6">
        <v>568</v>
      </c>
      <c r="I41" s="6">
        <v>159</v>
      </c>
      <c r="J41" s="6">
        <v>28</v>
      </c>
      <c r="K41" s="6">
        <v>4</v>
      </c>
      <c r="L41" s="6">
        <v>11</v>
      </c>
      <c r="M41" s="6">
        <v>60</v>
      </c>
      <c r="N41" s="6">
        <v>72</v>
      </c>
      <c r="O41" s="6">
        <v>16</v>
      </c>
      <c r="P41" s="6">
        <v>126</v>
      </c>
      <c r="Q41" s="6">
        <v>12</v>
      </c>
      <c r="R41" s="6">
        <v>6</v>
      </c>
      <c r="S41" s="6">
        <v>0.28000000000000003</v>
      </c>
      <c r="T41" s="6">
        <v>0.70399999999999996</v>
      </c>
      <c r="U41" s="8">
        <v>19.399999999999999</v>
      </c>
      <c r="V41" s="8">
        <v>4</v>
      </c>
      <c r="W41" s="8">
        <v>15</v>
      </c>
    </row>
    <row r="42" spans="1:23" ht="15.75" thickBot="1">
      <c r="A42" s="3">
        <v>41</v>
      </c>
      <c r="B42" s="4" t="s">
        <v>353</v>
      </c>
      <c r="C42" s="4" t="s">
        <v>59</v>
      </c>
      <c r="D42" s="3" t="s">
        <v>10</v>
      </c>
      <c r="E42" s="3">
        <v>24</v>
      </c>
      <c r="F42" s="3">
        <v>2015</v>
      </c>
      <c r="G42" s="3">
        <v>148</v>
      </c>
      <c r="H42" s="3">
        <v>544</v>
      </c>
      <c r="I42" s="3">
        <v>155</v>
      </c>
      <c r="J42" s="3">
        <v>16</v>
      </c>
      <c r="K42" s="3">
        <v>0</v>
      </c>
      <c r="L42" s="3">
        <v>12</v>
      </c>
      <c r="M42" s="3">
        <v>54</v>
      </c>
      <c r="N42" s="3">
        <v>63</v>
      </c>
      <c r="O42" s="3">
        <v>30</v>
      </c>
      <c r="P42" s="3">
        <v>115</v>
      </c>
      <c r="Q42" s="3">
        <v>39</v>
      </c>
      <c r="R42" s="3">
        <v>15</v>
      </c>
      <c r="S42" s="3">
        <v>0.28499999999999998</v>
      </c>
      <c r="T42" s="3">
        <v>0.70799999999999996</v>
      </c>
      <c r="U42" s="5">
        <v>19.100000000000001</v>
      </c>
      <c r="V42" s="5">
        <v>6</v>
      </c>
      <c r="W42" s="5">
        <v>14</v>
      </c>
    </row>
    <row r="43" spans="1:23" ht="15.75" thickBot="1">
      <c r="A43" s="6">
        <v>42</v>
      </c>
      <c r="B43" s="7" t="s">
        <v>354</v>
      </c>
      <c r="C43" s="7" t="s">
        <v>81</v>
      </c>
      <c r="D43" s="6" t="s">
        <v>9</v>
      </c>
      <c r="E43" s="6">
        <v>26</v>
      </c>
      <c r="F43" s="6">
        <v>2015</v>
      </c>
      <c r="G43" s="6">
        <v>118</v>
      </c>
      <c r="H43" s="6">
        <v>376</v>
      </c>
      <c r="I43" s="6">
        <v>112</v>
      </c>
      <c r="J43" s="6">
        <v>24</v>
      </c>
      <c r="K43" s="6">
        <v>2</v>
      </c>
      <c r="L43" s="6">
        <v>2</v>
      </c>
      <c r="M43" s="6">
        <v>39</v>
      </c>
      <c r="N43" s="6">
        <v>32</v>
      </c>
      <c r="O43" s="6">
        <v>14</v>
      </c>
      <c r="P43" s="6">
        <v>48</v>
      </c>
      <c r="Q43" s="6">
        <v>23</v>
      </c>
      <c r="R43" s="6">
        <v>3</v>
      </c>
      <c r="S43" s="6">
        <v>0.29799999999999999</v>
      </c>
      <c r="T43" s="6">
        <v>0.71</v>
      </c>
      <c r="U43" s="8">
        <v>19</v>
      </c>
      <c r="V43" s="8">
        <v>2</v>
      </c>
      <c r="W43" s="8">
        <v>12</v>
      </c>
    </row>
    <row r="44" spans="1:23" ht="15.75" thickBot="1">
      <c r="A44" s="3">
        <v>43</v>
      </c>
      <c r="B44" s="4" t="s">
        <v>355</v>
      </c>
      <c r="C44" s="4" t="s">
        <v>77</v>
      </c>
      <c r="D44" s="3" t="s">
        <v>23</v>
      </c>
      <c r="E44" s="3">
        <v>26</v>
      </c>
      <c r="F44" s="3">
        <v>2015</v>
      </c>
      <c r="G44" s="3">
        <v>154</v>
      </c>
      <c r="H44" s="3">
        <v>629</v>
      </c>
      <c r="I44" s="3">
        <v>190</v>
      </c>
      <c r="J44" s="3">
        <v>35</v>
      </c>
      <c r="K44" s="3">
        <v>0</v>
      </c>
      <c r="L44" s="3">
        <v>8</v>
      </c>
      <c r="M44" s="3">
        <v>58</v>
      </c>
      <c r="N44" s="3">
        <v>75</v>
      </c>
      <c r="O44" s="3">
        <v>39</v>
      </c>
      <c r="P44" s="3">
        <v>127</v>
      </c>
      <c r="Q44" s="3">
        <v>0</v>
      </c>
      <c r="R44" s="3">
        <v>0</v>
      </c>
      <c r="S44" s="3">
        <v>0.30199999999999999</v>
      </c>
      <c r="T44" s="3">
        <v>0.73599999999999999</v>
      </c>
      <c r="U44" s="5">
        <v>18.8</v>
      </c>
      <c r="V44" s="5">
        <v>2</v>
      </c>
      <c r="W44" s="5">
        <v>15</v>
      </c>
    </row>
    <row r="45" spans="1:23" ht="15.75" thickBot="1">
      <c r="A45" s="6">
        <v>44</v>
      </c>
      <c r="B45" s="7" t="s">
        <v>108</v>
      </c>
      <c r="C45" s="7" t="s">
        <v>110</v>
      </c>
      <c r="D45" s="6" t="s">
        <v>53</v>
      </c>
      <c r="E45" s="6">
        <v>26</v>
      </c>
      <c r="F45" s="6">
        <v>2015</v>
      </c>
      <c r="G45" s="6">
        <v>95</v>
      </c>
      <c r="H45" s="6">
        <v>346</v>
      </c>
      <c r="I45" s="6">
        <v>99</v>
      </c>
      <c r="J45" s="6">
        <v>15</v>
      </c>
      <c r="K45" s="6">
        <v>1</v>
      </c>
      <c r="L45" s="6">
        <v>7</v>
      </c>
      <c r="M45" s="6">
        <v>41</v>
      </c>
      <c r="N45" s="6">
        <v>46</v>
      </c>
      <c r="O45" s="6">
        <v>30</v>
      </c>
      <c r="P45" s="6">
        <v>60</v>
      </c>
      <c r="Q45" s="6">
        <v>5</v>
      </c>
      <c r="R45" s="6">
        <v>5</v>
      </c>
      <c r="S45" s="6">
        <v>0.28599999999999998</v>
      </c>
      <c r="T45" s="6">
        <v>0.75800000000000001</v>
      </c>
      <c r="U45" s="8">
        <v>18.7</v>
      </c>
      <c r="V45" s="8">
        <v>13</v>
      </c>
      <c r="W45" s="8">
        <v>3</v>
      </c>
    </row>
    <row r="46" spans="1:23" ht="15.75" thickBot="1">
      <c r="A46" s="3">
        <v>45</v>
      </c>
      <c r="B46" s="4" t="s">
        <v>93</v>
      </c>
      <c r="C46" s="4" t="s">
        <v>94</v>
      </c>
      <c r="D46" s="3" t="s">
        <v>23</v>
      </c>
      <c r="E46" s="3">
        <v>27</v>
      </c>
      <c r="F46" s="3">
        <v>2015</v>
      </c>
      <c r="G46" s="3">
        <v>162</v>
      </c>
      <c r="H46" s="3">
        <v>579</v>
      </c>
      <c r="I46" s="3">
        <v>134</v>
      </c>
      <c r="J46" s="3">
        <v>30</v>
      </c>
      <c r="K46" s="3">
        <v>1</v>
      </c>
      <c r="L46" s="3">
        <v>30</v>
      </c>
      <c r="M46" s="3">
        <v>77</v>
      </c>
      <c r="N46" s="3">
        <v>83</v>
      </c>
      <c r="O46" s="3">
        <v>90</v>
      </c>
      <c r="P46" s="3">
        <v>120</v>
      </c>
      <c r="Q46" s="3">
        <v>5</v>
      </c>
      <c r="R46" s="3">
        <v>3</v>
      </c>
      <c r="S46" s="3">
        <v>0.23100000000000001</v>
      </c>
      <c r="T46" s="3">
        <v>0.77600000000000002</v>
      </c>
      <c r="U46" s="5">
        <v>18.600000000000001</v>
      </c>
      <c r="V46" s="5">
        <v>0</v>
      </c>
      <c r="W46" s="5">
        <v>14</v>
      </c>
    </row>
    <row r="47" spans="1:23" ht="15.75" thickBot="1">
      <c r="A47" s="6">
        <v>46</v>
      </c>
      <c r="B47" s="7" t="s">
        <v>280</v>
      </c>
      <c r="C47" s="7" t="s">
        <v>88</v>
      </c>
      <c r="D47" s="6" t="s">
        <v>26</v>
      </c>
      <c r="E47" s="6">
        <v>26</v>
      </c>
      <c r="F47" s="6">
        <v>2015</v>
      </c>
      <c r="G47" s="6">
        <v>82</v>
      </c>
      <c r="H47" s="6">
        <v>266</v>
      </c>
      <c r="I47" s="6">
        <v>89</v>
      </c>
      <c r="J47" s="6">
        <v>12</v>
      </c>
      <c r="K47" s="6">
        <v>1</v>
      </c>
      <c r="L47" s="6">
        <v>9</v>
      </c>
      <c r="M47" s="6">
        <v>46</v>
      </c>
      <c r="N47" s="6">
        <v>33</v>
      </c>
      <c r="O47" s="6">
        <v>17</v>
      </c>
      <c r="P47" s="6">
        <v>42</v>
      </c>
      <c r="Q47" s="6">
        <v>8</v>
      </c>
      <c r="R47" s="6">
        <v>10</v>
      </c>
      <c r="S47" s="6">
        <v>0.33500000000000002</v>
      </c>
      <c r="T47" s="6">
        <v>0.86199999999999999</v>
      </c>
      <c r="U47" s="8">
        <v>17.600000000000001</v>
      </c>
      <c r="V47" s="8">
        <v>1</v>
      </c>
      <c r="W47" s="8">
        <v>7</v>
      </c>
    </row>
    <row r="48" spans="1:23" ht="15.75" thickBot="1">
      <c r="A48" s="3">
        <v>47</v>
      </c>
      <c r="B48" s="4" t="s">
        <v>356</v>
      </c>
      <c r="C48" s="4" t="s">
        <v>90</v>
      </c>
      <c r="D48" s="3" t="s">
        <v>29</v>
      </c>
      <c r="E48" s="3">
        <v>25</v>
      </c>
      <c r="F48" s="3">
        <v>2015</v>
      </c>
      <c r="G48" s="3">
        <v>132</v>
      </c>
      <c r="H48" s="3">
        <v>509</v>
      </c>
      <c r="I48" s="3">
        <v>141</v>
      </c>
      <c r="J48" s="3">
        <v>24</v>
      </c>
      <c r="K48" s="3">
        <v>2</v>
      </c>
      <c r="L48" s="3">
        <v>9</v>
      </c>
      <c r="M48" s="3">
        <v>52</v>
      </c>
      <c r="N48" s="3">
        <v>59</v>
      </c>
      <c r="O48" s="3">
        <v>35</v>
      </c>
      <c r="P48" s="3">
        <v>111</v>
      </c>
      <c r="Q48" s="3">
        <v>9</v>
      </c>
      <c r="R48" s="3">
        <v>4</v>
      </c>
      <c r="S48" s="3">
        <v>0.27700000000000002</v>
      </c>
      <c r="T48" s="3">
        <v>0.71399999999999997</v>
      </c>
      <c r="U48" s="5">
        <v>17.2</v>
      </c>
      <c r="V48" s="5">
        <v>6</v>
      </c>
      <c r="W48" s="5">
        <v>9</v>
      </c>
    </row>
    <row r="49" spans="1:23" ht="15.75" thickBot="1">
      <c r="A49" s="6">
        <v>48</v>
      </c>
      <c r="B49" s="7" t="s">
        <v>212</v>
      </c>
      <c r="C49" s="7" t="s">
        <v>90</v>
      </c>
      <c r="D49" s="6" t="s">
        <v>44</v>
      </c>
      <c r="E49" s="6">
        <v>26</v>
      </c>
      <c r="F49" s="6">
        <v>2015</v>
      </c>
      <c r="G49" s="6">
        <v>113</v>
      </c>
      <c r="H49" s="6">
        <v>463</v>
      </c>
      <c r="I49" s="6">
        <v>130</v>
      </c>
      <c r="J49" s="6">
        <v>14</v>
      </c>
      <c r="K49" s="6">
        <v>1</v>
      </c>
      <c r="L49" s="6">
        <v>8</v>
      </c>
      <c r="M49" s="6">
        <v>49</v>
      </c>
      <c r="N49" s="6">
        <v>64</v>
      </c>
      <c r="O49" s="6">
        <v>43</v>
      </c>
      <c r="P49" s="6">
        <v>71</v>
      </c>
      <c r="Q49" s="6">
        <v>38</v>
      </c>
      <c r="R49" s="6">
        <v>13</v>
      </c>
      <c r="S49" s="6">
        <v>0.28100000000000003</v>
      </c>
      <c r="T49" s="6">
        <v>0.71099999999999997</v>
      </c>
      <c r="U49" s="8">
        <v>16.899999999999999</v>
      </c>
      <c r="V49" s="8">
        <v>2</v>
      </c>
      <c r="W49" s="8">
        <v>7</v>
      </c>
    </row>
    <row r="50" spans="1:23" ht="15.75" thickBot="1">
      <c r="A50" s="3">
        <v>49</v>
      </c>
      <c r="B50" s="4" t="s">
        <v>357</v>
      </c>
      <c r="C50" s="4" t="s">
        <v>94</v>
      </c>
      <c r="D50" s="3" t="s">
        <v>26</v>
      </c>
      <c r="E50" s="3">
        <v>26</v>
      </c>
      <c r="F50" s="3">
        <v>2015</v>
      </c>
      <c r="G50" s="3">
        <v>113</v>
      </c>
      <c r="H50" s="3">
        <v>347</v>
      </c>
      <c r="I50" s="3">
        <v>103</v>
      </c>
      <c r="J50" s="3">
        <v>24</v>
      </c>
      <c r="K50" s="3">
        <v>1</v>
      </c>
      <c r="L50" s="3">
        <v>7</v>
      </c>
      <c r="M50" s="3">
        <v>38</v>
      </c>
      <c r="N50" s="3">
        <v>41</v>
      </c>
      <c r="O50" s="3">
        <v>21</v>
      </c>
      <c r="P50" s="3">
        <v>46</v>
      </c>
      <c r="Q50" s="3">
        <v>9</v>
      </c>
      <c r="R50" s="3">
        <v>5</v>
      </c>
      <c r="S50" s="3">
        <v>0.29699999999999999</v>
      </c>
      <c r="T50" s="3">
        <v>0.76800000000000002</v>
      </c>
      <c r="U50" s="5">
        <v>16.5</v>
      </c>
      <c r="V50" s="5">
        <v>1</v>
      </c>
      <c r="W50" s="5">
        <v>0</v>
      </c>
    </row>
    <row r="51" spans="1:23" ht="15.75" thickBot="1">
      <c r="A51" s="6">
        <v>50</v>
      </c>
      <c r="B51" s="7" t="s">
        <v>230</v>
      </c>
      <c r="C51" s="7" t="s">
        <v>167</v>
      </c>
      <c r="D51" s="6" t="s">
        <v>9</v>
      </c>
      <c r="E51" s="6">
        <v>28</v>
      </c>
      <c r="F51" s="6">
        <v>2015</v>
      </c>
      <c r="G51" s="6">
        <v>131</v>
      </c>
      <c r="H51" s="6">
        <v>502</v>
      </c>
      <c r="I51" s="6">
        <v>137</v>
      </c>
      <c r="J51" s="6">
        <v>21</v>
      </c>
      <c r="K51" s="6">
        <v>1</v>
      </c>
      <c r="L51" s="6">
        <v>4</v>
      </c>
      <c r="M51" s="6">
        <v>40</v>
      </c>
      <c r="N51" s="6">
        <v>63</v>
      </c>
      <c r="O51" s="6">
        <v>54</v>
      </c>
      <c r="P51" s="6">
        <v>37</v>
      </c>
      <c r="Q51" s="6">
        <v>24</v>
      </c>
      <c r="R51" s="6">
        <v>5</v>
      </c>
      <c r="S51" s="6">
        <v>0.27300000000000002</v>
      </c>
      <c r="T51" s="6">
        <v>0.69299999999999995</v>
      </c>
      <c r="U51" s="8">
        <v>16.399999999999999</v>
      </c>
      <c r="V51" s="8">
        <v>6</v>
      </c>
      <c r="W51" s="8">
        <v>11</v>
      </c>
    </row>
    <row r="52" spans="1:23" ht="15.75" thickBot="1">
      <c r="A52" s="3">
        <v>51</v>
      </c>
      <c r="B52" s="4" t="s">
        <v>298</v>
      </c>
      <c r="C52" s="4" t="s">
        <v>43</v>
      </c>
      <c r="D52" s="3" t="s">
        <v>26</v>
      </c>
      <c r="E52" s="3">
        <v>26</v>
      </c>
      <c r="F52" s="3">
        <v>2015</v>
      </c>
      <c r="G52" s="3">
        <v>156</v>
      </c>
      <c r="H52" s="3">
        <v>676</v>
      </c>
      <c r="I52" s="3">
        <v>178</v>
      </c>
      <c r="J52" s="3">
        <v>45</v>
      </c>
      <c r="K52" s="3">
        <v>2</v>
      </c>
      <c r="L52" s="3">
        <v>14</v>
      </c>
      <c r="M52" s="3">
        <v>58</v>
      </c>
      <c r="N52" s="3">
        <v>72</v>
      </c>
      <c r="O52" s="3">
        <v>41</v>
      </c>
      <c r="P52" s="3">
        <v>129</v>
      </c>
      <c r="Q52" s="3">
        <v>9</v>
      </c>
      <c r="R52" s="3">
        <v>3</v>
      </c>
      <c r="S52" s="3">
        <v>0.26300000000000001</v>
      </c>
      <c r="T52" s="3">
        <v>0.70299999999999996</v>
      </c>
      <c r="U52" s="5">
        <v>15.7</v>
      </c>
      <c r="V52" s="5">
        <v>0</v>
      </c>
      <c r="W52" s="5">
        <v>7</v>
      </c>
    </row>
    <row r="53" spans="1:23" ht="15.75" thickBot="1">
      <c r="A53" s="6">
        <v>52</v>
      </c>
      <c r="B53" s="7" t="s">
        <v>100</v>
      </c>
      <c r="C53" s="7" t="s">
        <v>35</v>
      </c>
      <c r="D53" s="6" t="s">
        <v>9</v>
      </c>
      <c r="E53" s="6">
        <v>26</v>
      </c>
      <c r="F53" s="6">
        <v>2015</v>
      </c>
      <c r="G53" s="6">
        <v>106</v>
      </c>
      <c r="H53" s="6">
        <v>404</v>
      </c>
      <c r="I53" s="6">
        <v>112</v>
      </c>
      <c r="J53" s="6">
        <v>15</v>
      </c>
      <c r="K53" s="6">
        <v>2</v>
      </c>
      <c r="L53" s="6">
        <v>2</v>
      </c>
      <c r="M53" s="6">
        <v>45</v>
      </c>
      <c r="N53" s="6">
        <v>54</v>
      </c>
      <c r="O53" s="6">
        <v>61</v>
      </c>
      <c r="P53" s="6">
        <v>40</v>
      </c>
      <c r="Q53" s="6">
        <v>1</v>
      </c>
      <c r="R53" s="6">
        <v>1</v>
      </c>
      <c r="S53" s="6">
        <v>0.27700000000000002</v>
      </c>
      <c r="T53" s="6">
        <v>0.71599999999999997</v>
      </c>
      <c r="U53" s="8">
        <v>15.7</v>
      </c>
      <c r="V53" s="8">
        <v>4</v>
      </c>
      <c r="W53" s="8">
        <v>12</v>
      </c>
    </row>
    <row r="54" spans="1:23" ht="15.75" thickBot="1">
      <c r="A54" s="3">
        <v>53</v>
      </c>
      <c r="B54" s="4" t="s">
        <v>358</v>
      </c>
      <c r="C54" s="4" t="s">
        <v>88</v>
      </c>
      <c r="D54" s="3" t="s">
        <v>53</v>
      </c>
      <c r="E54" s="3">
        <v>25</v>
      </c>
      <c r="F54" s="3">
        <v>2015</v>
      </c>
      <c r="G54" s="3">
        <v>91</v>
      </c>
      <c r="H54" s="3">
        <v>302</v>
      </c>
      <c r="I54" s="3">
        <v>87</v>
      </c>
      <c r="J54" s="3">
        <v>18</v>
      </c>
      <c r="K54" s="3">
        <v>6</v>
      </c>
      <c r="L54" s="3">
        <v>2</v>
      </c>
      <c r="M54" s="3">
        <v>21</v>
      </c>
      <c r="N54" s="3">
        <v>44</v>
      </c>
      <c r="O54" s="3">
        <v>19</v>
      </c>
      <c r="P54" s="3">
        <v>71</v>
      </c>
      <c r="Q54" s="3">
        <v>24</v>
      </c>
      <c r="R54" s="3">
        <v>7</v>
      </c>
      <c r="S54" s="3">
        <v>0.28799999999999998</v>
      </c>
      <c r="T54" s="3">
        <v>0.746</v>
      </c>
      <c r="U54" s="5">
        <v>15.6</v>
      </c>
      <c r="V54" s="5">
        <v>5</v>
      </c>
      <c r="W54" s="5">
        <v>3</v>
      </c>
    </row>
    <row r="55" spans="1:23" ht="15.75" thickBot="1">
      <c r="A55" s="6">
        <v>54</v>
      </c>
      <c r="B55" s="7" t="s">
        <v>294</v>
      </c>
      <c r="C55" s="7" t="s">
        <v>35</v>
      </c>
      <c r="D55" s="6" t="s">
        <v>26</v>
      </c>
      <c r="E55" s="6">
        <v>23</v>
      </c>
      <c r="F55" s="6">
        <v>2015</v>
      </c>
      <c r="G55" s="6">
        <v>95</v>
      </c>
      <c r="H55" s="6">
        <v>375</v>
      </c>
      <c r="I55" s="6">
        <v>100</v>
      </c>
      <c r="J55" s="6">
        <v>11</v>
      </c>
      <c r="K55" s="6">
        <v>1</v>
      </c>
      <c r="L55" s="6">
        <v>15</v>
      </c>
      <c r="M55" s="6">
        <v>67</v>
      </c>
      <c r="N55" s="6">
        <v>47</v>
      </c>
      <c r="O55" s="6">
        <v>33</v>
      </c>
      <c r="P55" s="6">
        <v>74</v>
      </c>
      <c r="Q55" s="6">
        <v>4</v>
      </c>
      <c r="R55" s="6">
        <v>1</v>
      </c>
      <c r="S55" s="6">
        <v>0.26700000000000002</v>
      </c>
      <c r="T55" s="6">
        <v>0.747</v>
      </c>
      <c r="U55" s="8">
        <v>15.5</v>
      </c>
      <c r="V55" s="8">
        <v>2</v>
      </c>
      <c r="W55" s="8">
        <v>9</v>
      </c>
    </row>
    <row r="56" spans="1:23" ht="15.75" thickBot="1">
      <c r="A56" s="3">
        <v>55</v>
      </c>
      <c r="B56" s="4" t="s">
        <v>359</v>
      </c>
      <c r="C56" s="4" t="s">
        <v>43</v>
      </c>
      <c r="D56" s="3" t="s">
        <v>23</v>
      </c>
      <c r="E56" s="3">
        <v>25</v>
      </c>
      <c r="F56" s="3">
        <v>2015</v>
      </c>
      <c r="G56" s="3">
        <v>74</v>
      </c>
      <c r="H56" s="3">
        <v>193</v>
      </c>
      <c r="I56" s="3">
        <v>61</v>
      </c>
      <c r="J56" s="3">
        <v>10</v>
      </c>
      <c r="K56" s="3">
        <v>0</v>
      </c>
      <c r="L56" s="3">
        <v>4</v>
      </c>
      <c r="M56" s="3">
        <v>20</v>
      </c>
      <c r="N56" s="3">
        <v>22</v>
      </c>
      <c r="O56" s="3">
        <v>24</v>
      </c>
      <c r="P56" s="3">
        <v>29</v>
      </c>
      <c r="Q56" s="3">
        <v>0</v>
      </c>
      <c r="R56" s="3">
        <v>0</v>
      </c>
      <c r="S56" s="3">
        <v>0.316</v>
      </c>
      <c r="T56" s="3">
        <v>0.82499999999999996</v>
      </c>
      <c r="U56" s="5">
        <v>15</v>
      </c>
      <c r="V56" s="5">
        <v>1</v>
      </c>
      <c r="W56" s="5">
        <v>5</v>
      </c>
    </row>
    <row r="57" spans="1:23" ht="15.75" thickBot="1">
      <c r="A57" s="6">
        <v>56</v>
      </c>
      <c r="B57" s="7" t="s">
        <v>360</v>
      </c>
      <c r="C57" s="7" t="s">
        <v>77</v>
      </c>
      <c r="D57" s="6" t="s">
        <v>10</v>
      </c>
      <c r="E57" s="6">
        <v>25</v>
      </c>
      <c r="F57" s="6">
        <v>2015</v>
      </c>
      <c r="G57" s="6">
        <v>134</v>
      </c>
      <c r="H57" s="6">
        <v>512</v>
      </c>
      <c r="I57" s="6">
        <v>138</v>
      </c>
      <c r="J57" s="6">
        <v>20</v>
      </c>
      <c r="K57" s="6">
        <v>1</v>
      </c>
      <c r="L57" s="6">
        <v>11</v>
      </c>
      <c r="M57" s="6">
        <v>72</v>
      </c>
      <c r="N57" s="6">
        <v>67</v>
      </c>
      <c r="O57" s="6">
        <v>52</v>
      </c>
      <c r="P57" s="6">
        <v>108</v>
      </c>
      <c r="Q57" s="6">
        <v>5</v>
      </c>
      <c r="R57" s="6">
        <v>2</v>
      </c>
      <c r="S57" s="6">
        <v>0.27</v>
      </c>
      <c r="T57" s="6">
        <v>0.72</v>
      </c>
      <c r="U57" s="8">
        <v>15</v>
      </c>
      <c r="V57" s="8">
        <v>6</v>
      </c>
      <c r="W57" s="8">
        <v>11</v>
      </c>
    </row>
    <row r="58" spans="1:23" ht="15.75" thickBot="1">
      <c r="A58" s="3">
        <v>57</v>
      </c>
      <c r="B58" s="4" t="s">
        <v>361</v>
      </c>
      <c r="C58" s="4" t="s">
        <v>110</v>
      </c>
      <c r="D58" s="3" t="s">
        <v>32</v>
      </c>
      <c r="E58" s="3">
        <v>27</v>
      </c>
      <c r="F58" s="3">
        <v>2015</v>
      </c>
      <c r="G58" s="3">
        <v>140</v>
      </c>
      <c r="H58" s="3">
        <v>534</v>
      </c>
      <c r="I58" s="3">
        <v>132</v>
      </c>
      <c r="J58" s="3">
        <v>24</v>
      </c>
      <c r="K58" s="3">
        <v>1</v>
      </c>
      <c r="L58" s="3">
        <v>20</v>
      </c>
      <c r="M58" s="3">
        <v>76</v>
      </c>
      <c r="N58" s="3">
        <v>62</v>
      </c>
      <c r="O58" s="3">
        <v>35</v>
      </c>
      <c r="P58" s="3">
        <v>144</v>
      </c>
      <c r="Q58" s="3">
        <v>1</v>
      </c>
      <c r="R58" s="3">
        <v>0</v>
      </c>
      <c r="S58" s="3">
        <v>0.247</v>
      </c>
      <c r="T58" s="3">
        <v>0.70199999999999996</v>
      </c>
      <c r="U58" s="5">
        <v>15</v>
      </c>
      <c r="V58" s="5">
        <v>2</v>
      </c>
      <c r="W58" s="5">
        <v>11</v>
      </c>
    </row>
    <row r="59" spans="1:23" ht="15.75" thickBot="1">
      <c r="A59" s="6">
        <v>58</v>
      </c>
      <c r="B59" s="7" t="s">
        <v>362</v>
      </c>
      <c r="C59" s="7" t="s">
        <v>22</v>
      </c>
      <c r="D59" s="6" t="s">
        <v>29</v>
      </c>
      <c r="E59" s="6">
        <v>25</v>
      </c>
      <c r="F59" s="6">
        <v>2015</v>
      </c>
      <c r="G59" s="6">
        <v>30</v>
      </c>
      <c r="H59" s="6">
        <v>117</v>
      </c>
      <c r="I59" s="6">
        <v>43</v>
      </c>
      <c r="J59" s="6">
        <v>6</v>
      </c>
      <c r="K59" s="6">
        <v>0</v>
      </c>
      <c r="L59" s="6">
        <v>2</v>
      </c>
      <c r="M59" s="6">
        <v>15</v>
      </c>
      <c r="N59" s="6">
        <v>21</v>
      </c>
      <c r="O59" s="6">
        <v>11</v>
      </c>
      <c r="P59" s="6">
        <v>22</v>
      </c>
      <c r="Q59" s="6">
        <v>2</v>
      </c>
      <c r="R59" s="6">
        <v>0</v>
      </c>
      <c r="S59" s="6">
        <v>0.36699999999999999</v>
      </c>
      <c r="T59" s="6">
        <v>0.90100000000000002</v>
      </c>
      <c r="U59" s="8">
        <v>14</v>
      </c>
      <c r="V59" s="8">
        <v>2</v>
      </c>
      <c r="W59" s="8">
        <v>1</v>
      </c>
    </row>
    <row r="60" spans="1:23" ht="15.75" thickBot="1">
      <c r="A60" s="3">
        <v>59</v>
      </c>
      <c r="B60" s="4" t="s">
        <v>289</v>
      </c>
      <c r="C60" s="4" t="s">
        <v>167</v>
      </c>
      <c r="D60" s="3" t="s">
        <v>29</v>
      </c>
      <c r="E60" s="3">
        <v>23</v>
      </c>
      <c r="F60" s="3">
        <v>2015</v>
      </c>
      <c r="G60" s="3">
        <v>128</v>
      </c>
      <c r="H60" s="3">
        <v>474</v>
      </c>
      <c r="I60" s="3">
        <v>112</v>
      </c>
      <c r="J60" s="3">
        <v>22</v>
      </c>
      <c r="K60" s="3">
        <v>5</v>
      </c>
      <c r="L60" s="3">
        <v>22</v>
      </c>
      <c r="M60" s="3">
        <v>65</v>
      </c>
      <c r="N60" s="3">
        <v>54</v>
      </c>
      <c r="O60" s="3">
        <v>47</v>
      </c>
      <c r="P60" s="3">
        <v>136</v>
      </c>
      <c r="Q60" s="3">
        <v>0</v>
      </c>
      <c r="R60" s="3">
        <v>0</v>
      </c>
      <c r="S60" s="3">
        <v>0.23599999999999999</v>
      </c>
      <c r="T60" s="3">
        <v>0.748</v>
      </c>
      <c r="U60" s="5">
        <v>13.6</v>
      </c>
      <c r="V60" s="5">
        <v>0</v>
      </c>
      <c r="W60" s="5">
        <v>9</v>
      </c>
    </row>
    <row r="61" spans="1:23" ht="15.75" thickBot="1">
      <c r="A61" s="6">
        <v>60</v>
      </c>
      <c r="B61" s="7" t="s">
        <v>48</v>
      </c>
      <c r="C61" s="7" t="s">
        <v>110</v>
      </c>
      <c r="D61" s="6" t="s">
        <v>10</v>
      </c>
      <c r="E61" s="6">
        <v>25</v>
      </c>
      <c r="F61" s="6">
        <v>2015</v>
      </c>
      <c r="G61" s="6">
        <v>127</v>
      </c>
      <c r="H61" s="6">
        <v>463</v>
      </c>
      <c r="I61" s="6">
        <v>133</v>
      </c>
      <c r="J61" s="6">
        <v>41</v>
      </c>
      <c r="K61" s="6">
        <v>2</v>
      </c>
      <c r="L61" s="6">
        <v>0</v>
      </c>
      <c r="M61" s="6">
        <v>53</v>
      </c>
      <c r="N61" s="6">
        <v>55</v>
      </c>
      <c r="O61" s="6">
        <v>23</v>
      </c>
      <c r="P61" s="6">
        <v>72</v>
      </c>
      <c r="Q61" s="6">
        <v>5</v>
      </c>
      <c r="R61" s="6">
        <v>1</v>
      </c>
      <c r="S61" s="6">
        <v>0.28699999999999998</v>
      </c>
      <c r="T61" s="6">
        <v>0.71</v>
      </c>
      <c r="U61" s="8">
        <v>13</v>
      </c>
      <c r="V61" s="8">
        <v>4</v>
      </c>
      <c r="W61" s="8">
        <v>10</v>
      </c>
    </row>
    <row r="62" spans="1:23" ht="15.75" thickBot="1">
      <c r="A62" s="3">
        <v>61</v>
      </c>
      <c r="B62" s="4" t="s">
        <v>297</v>
      </c>
      <c r="C62" s="4" t="s">
        <v>94</v>
      </c>
      <c r="D62" s="3" t="s">
        <v>29</v>
      </c>
      <c r="E62" s="3">
        <v>27</v>
      </c>
      <c r="F62" s="3">
        <v>2015</v>
      </c>
      <c r="G62" s="3">
        <v>102</v>
      </c>
      <c r="H62" s="3">
        <v>348</v>
      </c>
      <c r="I62" s="3">
        <v>92</v>
      </c>
      <c r="J62" s="3">
        <v>20</v>
      </c>
      <c r="K62" s="3">
        <v>4</v>
      </c>
      <c r="L62" s="3">
        <v>7</v>
      </c>
      <c r="M62" s="3">
        <v>38</v>
      </c>
      <c r="N62" s="3">
        <v>47</v>
      </c>
      <c r="O62" s="3">
        <v>38</v>
      </c>
      <c r="P62" s="3">
        <v>85</v>
      </c>
      <c r="Q62" s="3">
        <v>11</v>
      </c>
      <c r="R62" s="3">
        <v>4</v>
      </c>
      <c r="S62" s="3">
        <v>0.26400000000000001</v>
      </c>
      <c r="T62" s="3">
        <v>0.74</v>
      </c>
      <c r="U62" s="5">
        <v>13</v>
      </c>
      <c r="V62" s="5">
        <v>0</v>
      </c>
      <c r="W62" s="5">
        <v>9</v>
      </c>
    </row>
    <row r="63" spans="1:23" ht="15.75" thickBot="1">
      <c r="A63" s="6">
        <v>62</v>
      </c>
      <c r="B63" s="7" t="s">
        <v>363</v>
      </c>
      <c r="C63" s="7" t="s">
        <v>94</v>
      </c>
      <c r="D63" s="6" t="s">
        <v>10</v>
      </c>
      <c r="E63" s="6">
        <v>28</v>
      </c>
      <c r="F63" s="6">
        <v>2015</v>
      </c>
      <c r="G63" s="6">
        <v>132</v>
      </c>
      <c r="H63" s="6">
        <v>528</v>
      </c>
      <c r="I63" s="6">
        <v>144</v>
      </c>
      <c r="J63" s="6">
        <v>35</v>
      </c>
      <c r="K63" s="6">
        <v>2</v>
      </c>
      <c r="L63" s="6">
        <v>9</v>
      </c>
      <c r="M63" s="6">
        <v>64</v>
      </c>
      <c r="N63" s="6">
        <v>59</v>
      </c>
      <c r="O63" s="6">
        <v>34</v>
      </c>
      <c r="P63" s="6">
        <v>95</v>
      </c>
      <c r="Q63" s="6">
        <v>1</v>
      </c>
      <c r="R63" s="6">
        <v>1</v>
      </c>
      <c r="S63" s="6">
        <v>0.27300000000000002</v>
      </c>
      <c r="T63" s="6">
        <v>0.71299999999999997</v>
      </c>
      <c r="U63" s="8">
        <v>12.6</v>
      </c>
      <c r="V63" s="8">
        <v>1</v>
      </c>
      <c r="W63" s="8">
        <v>12</v>
      </c>
    </row>
    <row r="64" spans="1:23" ht="15.75" thickBot="1">
      <c r="A64" s="3">
        <v>63</v>
      </c>
      <c r="B64" s="4" t="s">
        <v>270</v>
      </c>
      <c r="C64" s="4" t="s">
        <v>176</v>
      </c>
      <c r="D64" s="3" t="s">
        <v>23</v>
      </c>
      <c r="E64" s="3">
        <v>33</v>
      </c>
      <c r="F64" s="3">
        <v>2015</v>
      </c>
      <c r="G64" s="3">
        <v>73</v>
      </c>
      <c r="H64" s="3">
        <v>267</v>
      </c>
      <c r="I64" s="3">
        <v>73</v>
      </c>
      <c r="J64" s="3">
        <v>18</v>
      </c>
      <c r="K64" s="3">
        <v>0</v>
      </c>
      <c r="L64" s="3">
        <v>13</v>
      </c>
      <c r="M64" s="3">
        <v>40</v>
      </c>
      <c r="N64" s="3">
        <v>34</v>
      </c>
      <c r="O64" s="3">
        <v>11</v>
      </c>
      <c r="P64" s="3">
        <v>52</v>
      </c>
      <c r="Q64" s="3">
        <v>0</v>
      </c>
      <c r="R64" s="3">
        <v>0</v>
      </c>
      <c r="S64" s="3">
        <v>0.27300000000000002</v>
      </c>
      <c r="T64" s="3">
        <v>0.80100000000000005</v>
      </c>
      <c r="U64" s="5">
        <v>12.5</v>
      </c>
      <c r="V64" s="5">
        <v>7</v>
      </c>
      <c r="W64" s="5">
        <v>9</v>
      </c>
    </row>
    <row r="65" spans="1:23" ht="15.75" thickBot="1">
      <c r="A65" s="6">
        <v>64</v>
      </c>
      <c r="B65" s="7" t="s">
        <v>364</v>
      </c>
      <c r="C65" s="7" t="s">
        <v>25</v>
      </c>
      <c r="D65" s="6" t="s">
        <v>44</v>
      </c>
      <c r="E65" s="6">
        <v>25</v>
      </c>
      <c r="F65" s="6">
        <v>2015</v>
      </c>
      <c r="G65" s="6">
        <v>138</v>
      </c>
      <c r="H65" s="6">
        <v>452</v>
      </c>
      <c r="I65" s="6">
        <v>97</v>
      </c>
      <c r="J65" s="6">
        <v>17</v>
      </c>
      <c r="K65" s="6">
        <v>3</v>
      </c>
      <c r="L65" s="6">
        <v>20</v>
      </c>
      <c r="M65" s="6">
        <v>64</v>
      </c>
      <c r="N65" s="6">
        <v>46</v>
      </c>
      <c r="O65" s="6">
        <v>43</v>
      </c>
      <c r="P65" s="6">
        <v>96</v>
      </c>
      <c r="Q65" s="6">
        <v>9</v>
      </c>
      <c r="R65" s="6">
        <v>2</v>
      </c>
      <c r="S65" s="6">
        <v>0.215</v>
      </c>
      <c r="T65" s="6">
        <v>0.69</v>
      </c>
      <c r="U65" s="8">
        <v>12.5</v>
      </c>
      <c r="V65" s="8">
        <v>7</v>
      </c>
      <c r="W65" s="8">
        <v>9</v>
      </c>
    </row>
    <row r="66" spans="1:23" ht="15.75" thickBot="1">
      <c r="A66" s="3">
        <v>65</v>
      </c>
      <c r="B66" s="4" t="s">
        <v>224</v>
      </c>
      <c r="C66" s="4" t="s">
        <v>90</v>
      </c>
      <c r="D66" s="3" t="s">
        <v>23</v>
      </c>
      <c r="E66" s="3">
        <v>25</v>
      </c>
      <c r="F66" s="3">
        <v>2015</v>
      </c>
      <c r="G66" s="3">
        <v>51</v>
      </c>
      <c r="H66" s="3">
        <v>201</v>
      </c>
      <c r="I66" s="3">
        <v>63</v>
      </c>
      <c r="J66" s="3">
        <v>19</v>
      </c>
      <c r="K66" s="3">
        <v>0</v>
      </c>
      <c r="L66" s="3">
        <v>6</v>
      </c>
      <c r="M66" s="3">
        <v>27</v>
      </c>
      <c r="N66" s="3">
        <v>24</v>
      </c>
      <c r="O66" s="3">
        <v>7</v>
      </c>
      <c r="P66" s="3">
        <v>51</v>
      </c>
      <c r="Q66" s="3">
        <v>0</v>
      </c>
      <c r="R66" s="3">
        <v>2</v>
      </c>
      <c r="S66" s="3">
        <v>0.313</v>
      </c>
      <c r="T66" s="3">
        <v>0.83899999999999997</v>
      </c>
      <c r="U66" s="5">
        <v>12.3</v>
      </c>
      <c r="V66" s="5">
        <v>2</v>
      </c>
      <c r="W66" s="5">
        <v>4</v>
      </c>
    </row>
    <row r="67" spans="1:23" ht="15.75" thickBot="1">
      <c r="A67" s="6">
        <v>66</v>
      </c>
      <c r="B67" s="7" t="s">
        <v>183</v>
      </c>
      <c r="C67" s="7" t="s">
        <v>110</v>
      </c>
      <c r="D67" s="6" t="s">
        <v>26</v>
      </c>
      <c r="E67" s="6">
        <v>33</v>
      </c>
      <c r="F67" s="6">
        <v>2015</v>
      </c>
      <c r="G67" s="6">
        <v>139</v>
      </c>
      <c r="H67" s="6">
        <v>482</v>
      </c>
      <c r="I67" s="6">
        <v>109</v>
      </c>
      <c r="J67" s="6">
        <v>29</v>
      </c>
      <c r="K67" s="6">
        <v>1</v>
      </c>
      <c r="L67" s="6">
        <v>29</v>
      </c>
      <c r="M67" s="6">
        <v>75</v>
      </c>
      <c r="N67" s="6">
        <v>70</v>
      </c>
      <c r="O67" s="6">
        <v>49</v>
      </c>
      <c r="P67" s="6">
        <v>150</v>
      </c>
      <c r="Q67" s="6">
        <v>1</v>
      </c>
      <c r="R67" s="6">
        <v>0</v>
      </c>
      <c r="S67" s="6">
        <v>0.22600000000000001</v>
      </c>
      <c r="T67" s="6">
        <v>0.77200000000000002</v>
      </c>
      <c r="U67" s="8">
        <v>12.1</v>
      </c>
      <c r="V67" s="8">
        <v>4</v>
      </c>
      <c r="W67" s="8">
        <v>7</v>
      </c>
    </row>
    <row r="68" spans="1:23" ht="15.75" thickBot="1">
      <c r="A68" s="3">
        <v>67</v>
      </c>
      <c r="B68" s="4" t="s">
        <v>236</v>
      </c>
      <c r="C68" s="4" t="s">
        <v>88</v>
      </c>
      <c r="D68" s="3" t="s">
        <v>32</v>
      </c>
      <c r="E68" s="3">
        <v>33</v>
      </c>
      <c r="F68" s="3">
        <v>2015</v>
      </c>
      <c r="G68" s="3">
        <v>134</v>
      </c>
      <c r="H68" s="3">
        <v>484</v>
      </c>
      <c r="I68" s="3">
        <v>118</v>
      </c>
      <c r="J68" s="3">
        <v>24</v>
      </c>
      <c r="K68" s="3">
        <v>4</v>
      </c>
      <c r="L68" s="3">
        <v>14</v>
      </c>
      <c r="M68" s="3">
        <v>58</v>
      </c>
      <c r="N68" s="3">
        <v>58</v>
      </c>
      <c r="O68" s="3">
        <v>31</v>
      </c>
      <c r="P68" s="3">
        <v>75</v>
      </c>
      <c r="Q68" s="3">
        <v>8</v>
      </c>
      <c r="R68" s="3">
        <v>3</v>
      </c>
      <c r="S68" s="3">
        <v>0.24399999999999999</v>
      </c>
      <c r="T68" s="3">
        <v>0.7</v>
      </c>
      <c r="U68" s="5">
        <v>11.7</v>
      </c>
      <c r="V68" s="5">
        <v>11</v>
      </c>
      <c r="W68" s="5">
        <v>13</v>
      </c>
    </row>
    <row r="69" spans="1:23" ht="15.75" thickBot="1">
      <c r="A69" s="6">
        <v>68</v>
      </c>
      <c r="B69" s="7" t="s">
        <v>104</v>
      </c>
      <c r="C69" s="7" t="s">
        <v>25</v>
      </c>
      <c r="D69" s="6" t="s">
        <v>32</v>
      </c>
      <c r="E69" s="6">
        <v>37</v>
      </c>
      <c r="F69" s="6">
        <v>2015</v>
      </c>
      <c r="G69" s="6">
        <v>55</v>
      </c>
      <c r="H69" s="6">
        <v>183</v>
      </c>
      <c r="I69" s="6">
        <v>50</v>
      </c>
      <c r="J69" s="6">
        <v>6</v>
      </c>
      <c r="K69" s="6">
        <v>2</v>
      </c>
      <c r="L69" s="6">
        <v>6</v>
      </c>
      <c r="M69" s="6">
        <v>24</v>
      </c>
      <c r="N69" s="6">
        <v>18</v>
      </c>
      <c r="O69" s="6">
        <v>14</v>
      </c>
      <c r="P69" s="6">
        <v>46</v>
      </c>
      <c r="Q69" s="6">
        <v>0</v>
      </c>
      <c r="R69" s="6">
        <v>0</v>
      </c>
      <c r="S69" s="6">
        <v>0.27300000000000002</v>
      </c>
      <c r="T69" s="6">
        <v>0.76300000000000001</v>
      </c>
      <c r="U69" s="8">
        <v>11.6</v>
      </c>
      <c r="V69" s="8">
        <v>4</v>
      </c>
      <c r="W69" s="8">
        <v>2</v>
      </c>
    </row>
    <row r="70" spans="1:23" ht="15.75" thickBot="1">
      <c r="A70" s="3">
        <v>69</v>
      </c>
      <c r="B70" s="4" t="s">
        <v>288</v>
      </c>
      <c r="C70" s="4" t="s">
        <v>43</v>
      </c>
      <c r="D70" s="3" t="s">
        <v>29</v>
      </c>
      <c r="E70" s="3">
        <v>27</v>
      </c>
      <c r="F70" s="3">
        <v>2015</v>
      </c>
      <c r="G70" s="3">
        <v>130</v>
      </c>
      <c r="H70" s="3">
        <v>498</v>
      </c>
      <c r="I70" s="3">
        <v>130</v>
      </c>
      <c r="J70" s="3">
        <v>15</v>
      </c>
      <c r="K70" s="3">
        <v>3</v>
      </c>
      <c r="L70" s="3">
        <v>15</v>
      </c>
      <c r="M70" s="3">
        <v>62</v>
      </c>
      <c r="N70" s="3">
        <v>49</v>
      </c>
      <c r="O70" s="3">
        <v>25</v>
      </c>
      <c r="P70" s="3">
        <v>111</v>
      </c>
      <c r="Q70" s="3">
        <v>0</v>
      </c>
      <c r="R70" s="3">
        <v>0</v>
      </c>
      <c r="S70" s="3">
        <v>0.26100000000000001</v>
      </c>
      <c r="T70" s="3">
        <v>0.69699999999999995</v>
      </c>
      <c r="U70" s="5">
        <v>11.1</v>
      </c>
      <c r="V70" s="5">
        <v>6</v>
      </c>
      <c r="W70" s="5">
        <v>22</v>
      </c>
    </row>
    <row r="71" spans="1:23" ht="15.75" thickBot="1">
      <c r="A71" s="6">
        <v>70</v>
      </c>
      <c r="B71" s="7" t="s">
        <v>365</v>
      </c>
      <c r="C71" s="7" t="s">
        <v>35</v>
      </c>
      <c r="D71" s="6" t="s">
        <v>53</v>
      </c>
      <c r="E71" s="6">
        <v>25</v>
      </c>
      <c r="F71" s="6">
        <v>2015</v>
      </c>
      <c r="G71" s="6">
        <v>31</v>
      </c>
      <c r="H71" s="6">
        <v>97</v>
      </c>
      <c r="I71" s="6">
        <v>35</v>
      </c>
      <c r="J71" s="6">
        <v>10</v>
      </c>
      <c r="K71" s="6">
        <v>0</v>
      </c>
      <c r="L71" s="6">
        <v>1</v>
      </c>
      <c r="M71" s="6">
        <v>8</v>
      </c>
      <c r="N71" s="6">
        <v>20</v>
      </c>
      <c r="O71" s="6">
        <v>5</v>
      </c>
      <c r="P71" s="6">
        <v>22</v>
      </c>
      <c r="Q71" s="6">
        <v>1</v>
      </c>
      <c r="R71" s="6">
        <v>1</v>
      </c>
      <c r="S71" s="6">
        <v>0.36099999999999999</v>
      </c>
      <c r="T71" s="6">
        <v>0.88700000000000001</v>
      </c>
      <c r="U71" s="8">
        <v>10.9</v>
      </c>
      <c r="V71" s="8">
        <v>0</v>
      </c>
      <c r="W71" s="8">
        <v>2</v>
      </c>
    </row>
    <row r="72" spans="1:23" ht="15.75" thickBot="1">
      <c r="A72" s="3">
        <v>71</v>
      </c>
      <c r="B72" s="4" t="s">
        <v>366</v>
      </c>
      <c r="C72" s="4" t="s">
        <v>25</v>
      </c>
      <c r="D72" s="3" t="s">
        <v>26</v>
      </c>
      <c r="E72" s="3">
        <v>25</v>
      </c>
      <c r="F72" s="3">
        <v>2015</v>
      </c>
      <c r="G72" s="3">
        <v>36</v>
      </c>
      <c r="H72" s="3">
        <v>122</v>
      </c>
      <c r="I72" s="3">
        <v>42</v>
      </c>
      <c r="J72" s="3">
        <v>10</v>
      </c>
      <c r="K72" s="3">
        <v>1</v>
      </c>
      <c r="L72" s="3">
        <v>0</v>
      </c>
      <c r="M72" s="3">
        <v>17</v>
      </c>
      <c r="N72" s="3">
        <v>12</v>
      </c>
      <c r="O72" s="3">
        <v>7</v>
      </c>
      <c r="P72" s="3">
        <v>17</v>
      </c>
      <c r="Q72" s="3">
        <v>1</v>
      </c>
      <c r="R72" s="3">
        <v>2</v>
      </c>
      <c r="S72" s="3">
        <v>0.34399999999999997</v>
      </c>
      <c r="T72" s="3">
        <v>0.82399999999999995</v>
      </c>
      <c r="U72" s="5">
        <v>10.4</v>
      </c>
      <c r="V72" s="5">
        <v>1</v>
      </c>
      <c r="W72" s="5">
        <v>1</v>
      </c>
    </row>
    <row r="73" spans="1:23" ht="15.75" thickBot="1">
      <c r="A73" s="6">
        <v>72</v>
      </c>
      <c r="B73" s="7" t="s">
        <v>98</v>
      </c>
      <c r="C73" s="7" t="s">
        <v>35</v>
      </c>
      <c r="D73" s="6" t="s">
        <v>23</v>
      </c>
      <c r="E73" s="6">
        <v>34</v>
      </c>
      <c r="F73" s="6">
        <v>2015</v>
      </c>
      <c r="G73" s="6">
        <v>124</v>
      </c>
      <c r="H73" s="6">
        <v>442</v>
      </c>
      <c r="I73" s="6">
        <v>112</v>
      </c>
      <c r="J73" s="6">
        <v>28</v>
      </c>
      <c r="K73" s="6">
        <v>1</v>
      </c>
      <c r="L73" s="6">
        <v>13</v>
      </c>
      <c r="M73" s="6">
        <v>50</v>
      </c>
      <c r="N73" s="6">
        <v>49</v>
      </c>
      <c r="O73" s="6">
        <v>48</v>
      </c>
      <c r="P73" s="6">
        <v>109</v>
      </c>
      <c r="Q73" s="6">
        <v>0</v>
      </c>
      <c r="R73" s="6">
        <v>0</v>
      </c>
      <c r="S73" s="6">
        <v>0.253</v>
      </c>
      <c r="T73" s="6">
        <v>0.73699999999999999</v>
      </c>
      <c r="U73" s="8">
        <v>9.6</v>
      </c>
      <c r="V73" s="8">
        <v>2</v>
      </c>
      <c r="W73" s="8">
        <v>11</v>
      </c>
    </row>
    <row r="74" spans="1:23" ht="15.75" thickBot="1">
      <c r="A74" s="3">
        <v>73</v>
      </c>
      <c r="B74" s="4" t="s">
        <v>65</v>
      </c>
      <c r="C74" s="4" t="s">
        <v>25</v>
      </c>
      <c r="D74" s="3" t="s">
        <v>23</v>
      </c>
      <c r="E74" s="3">
        <v>28</v>
      </c>
      <c r="F74" s="3">
        <v>2015</v>
      </c>
      <c r="G74" s="3">
        <v>157</v>
      </c>
      <c r="H74" s="3">
        <v>545</v>
      </c>
      <c r="I74" s="3">
        <v>122</v>
      </c>
      <c r="J74" s="3">
        <v>16</v>
      </c>
      <c r="K74" s="3">
        <v>0</v>
      </c>
      <c r="L74" s="3">
        <v>31</v>
      </c>
      <c r="M74" s="3">
        <v>91</v>
      </c>
      <c r="N74" s="3">
        <v>64</v>
      </c>
      <c r="O74" s="3">
        <v>67</v>
      </c>
      <c r="P74" s="3">
        <v>144</v>
      </c>
      <c r="Q74" s="3">
        <v>1</v>
      </c>
      <c r="R74" s="3">
        <v>0</v>
      </c>
      <c r="S74" s="3">
        <v>0.224</v>
      </c>
      <c r="T74" s="3">
        <v>0.73399999999999999</v>
      </c>
      <c r="U74" s="5">
        <v>9.4</v>
      </c>
      <c r="V74" s="5">
        <v>3</v>
      </c>
      <c r="W74" s="5">
        <v>13</v>
      </c>
    </row>
    <row r="75" spans="1:23" ht="15.75" thickBot="1">
      <c r="A75" s="6">
        <v>74</v>
      </c>
      <c r="B75" s="7" t="s">
        <v>267</v>
      </c>
      <c r="C75" s="7" t="s">
        <v>59</v>
      </c>
      <c r="D75" s="6" t="s">
        <v>26</v>
      </c>
      <c r="E75" s="6">
        <v>35</v>
      </c>
      <c r="F75" s="6">
        <v>2015</v>
      </c>
      <c r="G75" s="6">
        <v>68</v>
      </c>
      <c r="H75" s="6">
        <v>220</v>
      </c>
      <c r="I75" s="6">
        <v>62</v>
      </c>
      <c r="J75" s="6">
        <v>9</v>
      </c>
      <c r="K75" s="6">
        <v>0</v>
      </c>
      <c r="L75" s="6">
        <v>4</v>
      </c>
      <c r="M75" s="6">
        <v>14</v>
      </c>
      <c r="N75" s="6">
        <v>19</v>
      </c>
      <c r="O75" s="6">
        <v>26</v>
      </c>
      <c r="P75" s="6">
        <v>58</v>
      </c>
      <c r="Q75" s="6">
        <v>0</v>
      </c>
      <c r="R75" s="6">
        <v>0</v>
      </c>
      <c r="S75" s="6">
        <v>0.28199999999999997</v>
      </c>
      <c r="T75" s="6">
        <v>0.74</v>
      </c>
      <c r="U75" s="8">
        <v>9.3000000000000007</v>
      </c>
      <c r="V75" s="8">
        <v>2</v>
      </c>
      <c r="W75" s="8">
        <v>4</v>
      </c>
    </row>
    <row r="76" spans="1:23" ht="15.75" thickBot="1">
      <c r="A76" s="3">
        <v>75</v>
      </c>
      <c r="B76" s="4" t="s">
        <v>216</v>
      </c>
      <c r="C76" s="4" t="s">
        <v>88</v>
      </c>
      <c r="D76" s="3" t="s">
        <v>23</v>
      </c>
      <c r="E76" s="3">
        <v>33</v>
      </c>
      <c r="F76" s="3">
        <v>2015</v>
      </c>
      <c r="G76" s="3">
        <v>123</v>
      </c>
      <c r="H76" s="3">
        <v>476</v>
      </c>
      <c r="I76" s="3">
        <v>133</v>
      </c>
      <c r="J76" s="3">
        <v>28</v>
      </c>
      <c r="K76" s="3">
        <v>2</v>
      </c>
      <c r="L76" s="3">
        <v>13</v>
      </c>
      <c r="M76" s="3">
        <v>74</v>
      </c>
      <c r="N76" s="3">
        <v>56</v>
      </c>
      <c r="O76" s="3">
        <v>31</v>
      </c>
      <c r="P76" s="3">
        <v>114</v>
      </c>
      <c r="Q76" s="3">
        <v>3</v>
      </c>
      <c r="R76" s="3">
        <v>2</v>
      </c>
      <c r="S76" s="3">
        <v>0.27900000000000003</v>
      </c>
      <c r="T76" s="3">
        <v>0.75</v>
      </c>
      <c r="U76" s="5">
        <v>9.1999999999999993</v>
      </c>
      <c r="V76" s="5">
        <v>1</v>
      </c>
      <c r="W76" s="5">
        <v>11</v>
      </c>
    </row>
    <row r="77" spans="1:23" ht="15.75" thickBot="1">
      <c r="A77" s="6">
        <v>76</v>
      </c>
      <c r="B77" s="7" t="s">
        <v>367</v>
      </c>
      <c r="C77" s="7" t="s">
        <v>22</v>
      </c>
      <c r="D77" s="6" t="s">
        <v>53</v>
      </c>
      <c r="E77" s="6">
        <v>26</v>
      </c>
      <c r="F77" s="6">
        <v>2015</v>
      </c>
      <c r="G77" s="6">
        <v>42</v>
      </c>
      <c r="H77" s="6">
        <v>153</v>
      </c>
      <c r="I77" s="6">
        <v>42</v>
      </c>
      <c r="J77" s="6">
        <v>5</v>
      </c>
      <c r="K77" s="6">
        <v>0</v>
      </c>
      <c r="L77" s="6">
        <v>7</v>
      </c>
      <c r="M77" s="6">
        <v>26</v>
      </c>
      <c r="N77" s="6">
        <v>26</v>
      </c>
      <c r="O77" s="6">
        <v>19</v>
      </c>
      <c r="P77" s="6">
        <v>40</v>
      </c>
      <c r="Q77" s="6">
        <v>7</v>
      </c>
      <c r="R77" s="6">
        <v>4</v>
      </c>
      <c r="S77" s="6">
        <v>0.27500000000000002</v>
      </c>
      <c r="T77" s="6">
        <v>0.80300000000000005</v>
      </c>
      <c r="U77" s="8">
        <v>9</v>
      </c>
      <c r="V77" s="8">
        <v>1</v>
      </c>
      <c r="W77" s="8">
        <v>2</v>
      </c>
    </row>
    <row r="78" spans="1:23" ht="15.75" thickBot="1">
      <c r="A78" s="3">
        <v>77</v>
      </c>
      <c r="B78" s="4" t="s">
        <v>111</v>
      </c>
      <c r="C78" s="4" t="s">
        <v>90</v>
      </c>
      <c r="D78" s="3" t="s">
        <v>50</v>
      </c>
      <c r="E78" s="3">
        <v>29</v>
      </c>
      <c r="F78" s="3">
        <v>2015</v>
      </c>
      <c r="G78" s="3">
        <v>142</v>
      </c>
      <c r="H78" s="3">
        <v>566</v>
      </c>
      <c r="I78" s="3">
        <v>149</v>
      </c>
      <c r="J78" s="3">
        <v>26</v>
      </c>
      <c r="K78" s="3">
        <v>1</v>
      </c>
      <c r="L78" s="3">
        <v>23</v>
      </c>
      <c r="M78" s="3">
        <v>67</v>
      </c>
      <c r="N78" s="3">
        <v>65</v>
      </c>
      <c r="O78" s="3">
        <v>32</v>
      </c>
      <c r="P78" s="3">
        <v>79</v>
      </c>
      <c r="Q78" s="3">
        <v>0</v>
      </c>
      <c r="R78" s="3">
        <v>0</v>
      </c>
      <c r="S78" s="3">
        <v>0.26300000000000001</v>
      </c>
      <c r="T78" s="3">
        <v>0.74199999999999999</v>
      </c>
      <c r="U78" s="5">
        <v>8.9</v>
      </c>
      <c r="V78" s="5">
        <v>4</v>
      </c>
      <c r="W78" s="5">
        <v>18</v>
      </c>
    </row>
    <row r="79" spans="1:23" ht="15.75" thickBot="1">
      <c r="A79" s="6">
        <v>78</v>
      </c>
      <c r="B79" s="7" t="s">
        <v>368</v>
      </c>
      <c r="C79" s="7" t="s">
        <v>90</v>
      </c>
      <c r="D79" s="6" t="s">
        <v>29</v>
      </c>
      <c r="E79" s="6">
        <v>25</v>
      </c>
      <c r="F79" s="6">
        <v>2015</v>
      </c>
      <c r="G79" s="6">
        <v>65</v>
      </c>
      <c r="H79" s="6">
        <v>189</v>
      </c>
      <c r="I79" s="6">
        <v>52</v>
      </c>
      <c r="J79" s="6">
        <v>5</v>
      </c>
      <c r="K79" s="6">
        <v>1</v>
      </c>
      <c r="L79" s="6">
        <v>8</v>
      </c>
      <c r="M79" s="6">
        <v>30</v>
      </c>
      <c r="N79" s="6">
        <v>34</v>
      </c>
      <c r="O79" s="6">
        <v>10</v>
      </c>
      <c r="P79" s="6">
        <v>49</v>
      </c>
      <c r="Q79" s="6">
        <v>9</v>
      </c>
      <c r="R79" s="6">
        <v>1</v>
      </c>
      <c r="S79" s="6">
        <v>0.27500000000000002</v>
      </c>
      <c r="T79" s="6">
        <v>0.751</v>
      </c>
      <c r="U79" s="8">
        <v>8.9</v>
      </c>
      <c r="V79" s="8">
        <v>1</v>
      </c>
      <c r="W79" s="8">
        <v>3</v>
      </c>
    </row>
    <row r="80" spans="1:23" ht="15.75" thickBot="1">
      <c r="A80" s="3">
        <v>79</v>
      </c>
      <c r="B80" s="4" t="s">
        <v>369</v>
      </c>
      <c r="C80" s="4" t="s">
        <v>90</v>
      </c>
      <c r="D80" s="3" t="s">
        <v>23</v>
      </c>
      <c r="E80" s="3">
        <v>26</v>
      </c>
      <c r="F80" s="3">
        <v>2015</v>
      </c>
      <c r="G80" s="3">
        <v>115</v>
      </c>
      <c r="H80" s="3">
        <v>335</v>
      </c>
      <c r="I80" s="3">
        <v>81</v>
      </c>
      <c r="J80" s="3">
        <v>21</v>
      </c>
      <c r="K80" s="3">
        <v>1</v>
      </c>
      <c r="L80" s="3">
        <v>12</v>
      </c>
      <c r="M80" s="3">
        <v>46</v>
      </c>
      <c r="N80" s="3">
        <v>55</v>
      </c>
      <c r="O80" s="3">
        <v>38</v>
      </c>
      <c r="P80" s="3">
        <v>89</v>
      </c>
      <c r="Q80" s="3">
        <v>2</v>
      </c>
      <c r="R80" s="3">
        <v>1</v>
      </c>
      <c r="S80" s="3">
        <v>0.24199999999999999</v>
      </c>
      <c r="T80" s="3">
        <v>0.74399999999999999</v>
      </c>
      <c r="U80" s="5">
        <v>8.8000000000000007</v>
      </c>
      <c r="V80" s="5">
        <v>5</v>
      </c>
      <c r="W80" s="5">
        <v>11</v>
      </c>
    </row>
    <row r="81" spans="1:23" ht="15.75" thickBot="1">
      <c r="A81" s="6">
        <v>80</v>
      </c>
      <c r="B81" s="7" t="s">
        <v>370</v>
      </c>
      <c r="C81" s="7" t="s">
        <v>81</v>
      </c>
      <c r="D81" s="6" t="s">
        <v>29</v>
      </c>
      <c r="E81" s="6">
        <v>24</v>
      </c>
      <c r="F81" s="6">
        <v>2015</v>
      </c>
      <c r="G81" s="6">
        <v>139</v>
      </c>
      <c r="H81" s="6">
        <v>491</v>
      </c>
      <c r="I81" s="6">
        <v>120</v>
      </c>
      <c r="J81" s="6">
        <v>23</v>
      </c>
      <c r="K81" s="6">
        <v>5</v>
      </c>
      <c r="L81" s="6">
        <v>5</v>
      </c>
      <c r="M81" s="6">
        <v>39</v>
      </c>
      <c r="N81" s="6">
        <v>56</v>
      </c>
      <c r="O81" s="6">
        <v>41</v>
      </c>
      <c r="P81" s="6">
        <v>88</v>
      </c>
      <c r="Q81" s="6">
        <v>39</v>
      </c>
      <c r="R81" s="6">
        <v>11</v>
      </c>
      <c r="S81" s="6">
        <v>0.24399999999999999</v>
      </c>
      <c r="T81" s="6">
        <v>0.64800000000000002</v>
      </c>
      <c r="U81" s="8">
        <v>8.6</v>
      </c>
      <c r="V81" s="8">
        <v>3</v>
      </c>
      <c r="W81" s="8">
        <v>9</v>
      </c>
    </row>
    <row r="82" spans="1:23" ht="15.75" thickBot="1">
      <c r="A82" s="3">
        <v>81</v>
      </c>
      <c r="B82" s="4" t="s">
        <v>371</v>
      </c>
      <c r="C82" s="4" t="s">
        <v>167</v>
      </c>
      <c r="D82" s="3" t="s">
        <v>26</v>
      </c>
      <c r="E82" s="3">
        <v>27</v>
      </c>
      <c r="F82" s="3">
        <v>2015</v>
      </c>
      <c r="G82" s="3">
        <v>106</v>
      </c>
      <c r="H82" s="3">
        <v>366</v>
      </c>
      <c r="I82" s="3">
        <v>82</v>
      </c>
      <c r="J82" s="3">
        <v>19</v>
      </c>
      <c r="K82" s="3">
        <v>2</v>
      </c>
      <c r="L82" s="3">
        <v>15</v>
      </c>
      <c r="M82" s="3">
        <v>39</v>
      </c>
      <c r="N82" s="3">
        <v>39</v>
      </c>
      <c r="O82" s="3">
        <v>24</v>
      </c>
      <c r="P82" s="3">
        <v>112</v>
      </c>
      <c r="Q82" s="3">
        <v>15</v>
      </c>
      <c r="R82" s="3">
        <v>3</v>
      </c>
      <c r="S82" s="3">
        <v>0.224</v>
      </c>
      <c r="T82" s="3">
        <v>0.68300000000000005</v>
      </c>
      <c r="U82" s="5">
        <v>8.4</v>
      </c>
      <c r="V82" s="5">
        <v>1</v>
      </c>
      <c r="W82" s="5">
        <v>6</v>
      </c>
    </row>
    <row r="83" spans="1:23" ht="15.75" thickBot="1">
      <c r="A83" s="6">
        <v>82</v>
      </c>
      <c r="B83" s="7" t="s">
        <v>305</v>
      </c>
      <c r="C83" s="7" t="s">
        <v>110</v>
      </c>
      <c r="D83" s="6" t="s">
        <v>44</v>
      </c>
      <c r="E83" s="6">
        <v>25</v>
      </c>
      <c r="F83" s="6">
        <v>2015</v>
      </c>
      <c r="G83" s="6">
        <v>134</v>
      </c>
      <c r="H83" s="6">
        <v>448</v>
      </c>
      <c r="I83" s="6">
        <v>107</v>
      </c>
      <c r="J83" s="6">
        <v>20</v>
      </c>
      <c r="K83" s="6">
        <v>5</v>
      </c>
      <c r="L83" s="6">
        <v>13</v>
      </c>
      <c r="M83" s="6">
        <v>54</v>
      </c>
      <c r="N83" s="6">
        <v>52</v>
      </c>
      <c r="O83" s="6">
        <v>23</v>
      </c>
      <c r="P83" s="6">
        <v>136</v>
      </c>
      <c r="Q83" s="6">
        <v>9</v>
      </c>
      <c r="R83" s="6">
        <v>3</v>
      </c>
      <c r="S83" s="6">
        <v>0.23899999999999999</v>
      </c>
      <c r="T83" s="6">
        <v>0.67100000000000004</v>
      </c>
      <c r="U83" s="8">
        <v>7.5</v>
      </c>
      <c r="V83" s="8">
        <v>2</v>
      </c>
      <c r="W83" s="8">
        <v>4</v>
      </c>
    </row>
    <row r="84" spans="1:23" ht="15.75" thickBot="1">
      <c r="A84" s="3">
        <v>83</v>
      </c>
      <c r="B84" s="4" t="s">
        <v>293</v>
      </c>
      <c r="C84" s="4" t="s">
        <v>167</v>
      </c>
      <c r="D84" s="3" t="s">
        <v>32</v>
      </c>
      <c r="E84" s="3">
        <v>27</v>
      </c>
      <c r="F84" s="3">
        <v>2015</v>
      </c>
      <c r="G84" s="3">
        <v>125</v>
      </c>
      <c r="H84" s="3">
        <v>424</v>
      </c>
      <c r="I84" s="3">
        <v>104</v>
      </c>
      <c r="J84" s="3">
        <v>17</v>
      </c>
      <c r="K84" s="3">
        <v>2</v>
      </c>
      <c r="L84" s="3">
        <v>4</v>
      </c>
      <c r="M84" s="3">
        <v>32</v>
      </c>
      <c r="N84" s="3">
        <v>45</v>
      </c>
      <c r="O84" s="3">
        <v>49</v>
      </c>
      <c r="P84" s="3">
        <v>76</v>
      </c>
      <c r="Q84" s="3">
        <v>0</v>
      </c>
      <c r="R84" s="3">
        <v>0</v>
      </c>
      <c r="S84" s="3">
        <v>0.245</v>
      </c>
      <c r="T84" s="3">
        <v>0.65200000000000002</v>
      </c>
      <c r="U84" s="5">
        <v>6.9</v>
      </c>
      <c r="V84" s="5">
        <v>5</v>
      </c>
      <c r="W84" s="5">
        <v>10</v>
      </c>
    </row>
    <row r="85" spans="1:23" ht="15.75" thickBot="1">
      <c r="A85" s="6">
        <v>84</v>
      </c>
      <c r="B85" s="7" t="s">
        <v>290</v>
      </c>
      <c r="C85" s="7" t="s">
        <v>81</v>
      </c>
      <c r="D85" s="6" t="s">
        <v>10</v>
      </c>
      <c r="E85" s="6">
        <v>25</v>
      </c>
      <c r="F85" s="6">
        <v>2015</v>
      </c>
      <c r="G85" s="6">
        <v>133</v>
      </c>
      <c r="H85" s="6">
        <v>444</v>
      </c>
      <c r="I85" s="6">
        <v>120</v>
      </c>
      <c r="J85" s="6">
        <v>21</v>
      </c>
      <c r="K85" s="6">
        <v>4</v>
      </c>
      <c r="L85" s="6">
        <v>1</v>
      </c>
      <c r="M85" s="6">
        <v>18</v>
      </c>
      <c r="N85" s="6">
        <v>71</v>
      </c>
      <c r="O85" s="6">
        <v>60</v>
      </c>
      <c r="P85" s="6">
        <v>112</v>
      </c>
      <c r="Q85" s="6">
        <v>6</v>
      </c>
      <c r="R85" s="6">
        <v>3</v>
      </c>
      <c r="S85" s="6">
        <v>0.27</v>
      </c>
      <c r="T85" s="6">
        <v>0.70599999999999996</v>
      </c>
      <c r="U85" s="8">
        <v>6.8</v>
      </c>
      <c r="V85" s="8">
        <v>7</v>
      </c>
      <c r="W85" s="8">
        <v>11</v>
      </c>
    </row>
    <row r="86" spans="1:23" ht="15.75" thickBot="1">
      <c r="A86" s="3">
        <v>85</v>
      </c>
      <c r="B86" s="4" t="s">
        <v>263</v>
      </c>
      <c r="C86" s="4" t="s">
        <v>22</v>
      </c>
      <c r="D86" s="3" t="s">
        <v>32</v>
      </c>
      <c r="E86" s="3">
        <v>29</v>
      </c>
      <c r="F86" s="3">
        <v>2015</v>
      </c>
      <c r="G86" s="3">
        <v>38</v>
      </c>
      <c r="H86" s="3">
        <v>113</v>
      </c>
      <c r="I86" s="3">
        <v>34</v>
      </c>
      <c r="J86" s="3">
        <v>5</v>
      </c>
      <c r="K86" s="3">
        <v>1</v>
      </c>
      <c r="L86" s="3">
        <v>3</v>
      </c>
      <c r="M86" s="3">
        <v>15</v>
      </c>
      <c r="N86" s="3">
        <v>14</v>
      </c>
      <c r="O86" s="3">
        <v>5</v>
      </c>
      <c r="P86" s="3">
        <v>24</v>
      </c>
      <c r="Q86" s="3">
        <v>0</v>
      </c>
      <c r="R86" s="3">
        <v>0</v>
      </c>
      <c r="S86" s="3">
        <v>0.30099999999999999</v>
      </c>
      <c r="T86" s="3">
        <v>0.77900000000000003</v>
      </c>
      <c r="U86" s="5">
        <v>6.8</v>
      </c>
      <c r="V86" s="5">
        <v>1</v>
      </c>
      <c r="W86" s="5">
        <v>2</v>
      </c>
    </row>
    <row r="87" spans="1:23" ht="15.75" thickBot="1">
      <c r="A87" s="6">
        <v>86</v>
      </c>
      <c r="B87" s="7" t="s">
        <v>302</v>
      </c>
      <c r="C87" s="7" t="s">
        <v>43</v>
      </c>
      <c r="D87" s="6" t="s">
        <v>53</v>
      </c>
      <c r="E87" s="6">
        <v>31</v>
      </c>
      <c r="F87" s="6">
        <v>2015</v>
      </c>
      <c r="G87" s="6">
        <v>94</v>
      </c>
      <c r="H87" s="6">
        <v>132</v>
      </c>
      <c r="I87" s="6">
        <v>32</v>
      </c>
      <c r="J87" s="6">
        <v>8</v>
      </c>
      <c r="K87" s="6">
        <v>2</v>
      </c>
      <c r="L87" s="6">
        <v>2</v>
      </c>
      <c r="M87" s="6">
        <v>9</v>
      </c>
      <c r="N87" s="6">
        <v>27</v>
      </c>
      <c r="O87" s="6">
        <v>16</v>
      </c>
      <c r="P87" s="6">
        <v>35</v>
      </c>
      <c r="Q87" s="6">
        <v>19</v>
      </c>
      <c r="R87" s="6">
        <v>6</v>
      </c>
      <c r="S87" s="6">
        <v>0.24199999999999999</v>
      </c>
      <c r="T87" s="6">
        <v>0.70799999999999996</v>
      </c>
      <c r="U87" s="8">
        <v>6.8</v>
      </c>
      <c r="V87" s="8">
        <v>2</v>
      </c>
      <c r="W87" s="8">
        <v>0</v>
      </c>
    </row>
    <row r="88" spans="1:23" ht="15.75" thickBot="1">
      <c r="A88" s="3">
        <v>87</v>
      </c>
      <c r="B88" s="4" t="s">
        <v>234</v>
      </c>
      <c r="C88" s="4" t="s">
        <v>110</v>
      </c>
      <c r="D88" s="3" t="s">
        <v>26</v>
      </c>
      <c r="E88" s="3">
        <v>24</v>
      </c>
      <c r="F88" s="3">
        <v>2015</v>
      </c>
      <c r="G88" s="3">
        <v>117</v>
      </c>
      <c r="H88" s="3">
        <v>429</v>
      </c>
      <c r="I88" s="3">
        <v>103</v>
      </c>
      <c r="J88" s="3">
        <v>36</v>
      </c>
      <c r="K88" s="3">
        <v>2</v>
      </c>
      <c r="L88" s="3">
        <v>13</v>
      </c>
      <c r="M88" s="3">
        <v>46</v>
      </c>
      <c r="N88" s="3">
        <v>52</v>
      </c>
      <c r="O88" s="3">
        <v>28</v>
      </c>
      <c r="P88" s="3">
        <v>80</v>
      </c>
      <c r="Q88" s="3">
        <v>0</v>
      </c>
      <c r="R88" s="3">
        <v>0</v>
      </c>
      <c r="S88" s="3">
        <v>0.24</v>
      </c>
      <c r="T88" s="3">
        <v>0.71299999999999997</v>
      </c>
      <c r="U88" s="5">
        <v>6.7</v>
      </c>
      <c r="V88" s="5">
        <v>2</v>
      </c>
      <c r="W88" s="5">
        <v>12</v>
      </c>
    </row>
    <row r="89" spans="1:23" ht="15.75" thickBot="1">
      <c r="A89" s="6">
        <v>88</v>
      </c>
      <c r="B89" s="7" t="s">
        <v>101</v>
      </c>
      <c r="C89" s="7" t="s">
        <v>25</v>
      </c>
      <c r="D89" s="6" t="s">
        <v>29</v>
      </c>
      <c r="E89" s="6">
        <v>28</v>
      </c>
      <c r="F89" s="6">
        <v>2015</v>
      </c>
      <c r="G89" s="6">
        <v>62</v>
      </c>
      <c r="H89" s="6">
        <v>212</v>
      </c>
      <c r="I89" s="6">
        <v>48</v>
      </c>
      <c r="J89" s="6">
        <v>19</v>
      </c>
      <c r="K89" s="6">
        <v>1</v>
      </c>
      <c r="L89" s="6">
        <v>9</v>
      </c>
      <c r="M89" s="6">
        <v>22</v>
      </c>
      <c r="N89" s="6">
        <v>30</v>
      </c>
      <c r="O89" s="6">
        <v>18</v>
      </c>
      <c r="P89" s="6">
        <v>27</v>
      </c>
      <c r="Q89" s="6">
        <v>0</v>
      </c>
      <c r="R89" s="6">
        <v>0</v>
      </c>
      <c r="S89" s="6">
        <v>0.22600000000000001</v>
      </c>
      <c r="T89" s="6">
        <v>0.74</v>
      </c>
      <c r="U89" s="8">
        <v>6.6</v>
      </c>
      <c r="V89" s="8">
        <v>1</v>
      </c>
      <c r="W89" s="8">
        <v>5</v>
      </c>
    </row>
    <row r="90" spans="1:23" ht="15.75" thickBot="1">
      <c r="A90" s="3">
        <v>89</v>
      </c>
      <c r="B90" s="4" t="s">
        <v>105</v>
      </c>
      <c r="C90" s="4" t="s">
        <v>22</v>
      </c>
      <c r="D90" s="3" t="s">
        <v>23</v>
      </c>
      <c r="E90" s="3">
        <v>26</v>
      </c>
      <c r="F90" s="3">
        <v>2015</v>
      </c>
      <c r="G90" s="3">
        <v>50</v>
      </c>
      <c r="H90" s="3">
        <v>183</v>
      </c>
      <c r="I90" s="3">
        <v>49</v>
      </c>
      <c r="J90" s="3">
        <v>9</v>
      </c>
      <c r="K90" s="3">
        <v>1</v>
      </c>
      <c r="L90" s="3">
        <v>4</v>
      </c>
      <c r="M90" s="3">
        <v>26</v>
      </c>
      <c r="N90" s="3">
        <v>30</v>
      </c>
      <c r="O90" s="3">
        <v>24</v>
      </c>
      <c r="P90" s="3">
        <v>10</v>
      </c>
      <c r="Q90" s="3">
        <v>0</v>
      </c>
      <c r="R90" s="3">
        <v>0</v>
      </c>
      <c r="S90" s="3">
        <v>0.26800000000000002</v>
      </c>
      <c r="T90" s="3">
        <v>0.748</v>
      </c>
      <c r="U90" s="5">
        <v>6.6</v>
      </c>
      <c r="V90" s="5">
        <v>1</v>
      </c>
      <c r="W90" s="5">
        <v>9</v>
      </c>
    </row>
    <row r="91" spans="1:23" ht="15.75" thickBot="1">
      <c r="A91" s="6">
        <v>90</v>
      </c>
      <c r="B91" s="7" t="s">
        <v>372</v>
      </c>
      <c r="C91" s="7" t="s">
        <v>167</v>
      </c>
      <c r="D91" s="6" t="s">
        <v>10</v>
      </c>
      <c r="E91" s="6">
        <v>24</v>
      </c>
      <c r="F91" s="6">
        <v>2015</v>
      </c>
      <c r="G91" s="6">
        <v>102</v>
      </c>
      <c r="H91" s="6">
        <v>360</v>
      </c>
      <c r="I91" s="6">
        <v>95</v>
      </c>
      <c r="J91" s="6">
        <v>16</v>
      </c>
      <c r="K91" s="6">
        <v>2</v>
      </c>
      <c r="L91" s="6">
        <v>10</v>
      </c>
      <c r="M91" s="6">
        <v>37</v>
      </c>
      <c r="N91" s="6">
        <v>34</v>
      </c>
      <c r="O91" s="6">
        <v>17</v>
      </c>
      <c r="P91" s="6">
        <v>69</v>
      </c>
      <c r="Q91" s="6">
        <v>0</v>
      </c>
      <c r="R91" s="6">
        <v>0</v>
      </c>
      <c r="S91" s="6">
        <v>0.26400000000000001</v>
      </c>
      <c r="T91" s="6">
        <v>0.7</v>
      </c>
      <c r="U91" s="8">
        <v>6.3</v>
      </c>
      <c r="V91" s="8">
        <v>2</v>
      </c>
      <c r="W91" s="8">
        <v>7</v>
      </c>
    </row>
    <row r="92" spans="1:23" ht="15.75" thickBot="1">
      <c r="A92" s="3">
        <v>91</v>
      </c>
      <c r="B92" s="4" t="s">
        <v>373</v>
      </c>
      <c r="C92" s="4" t="s">
        <v>43</v>
      </c>
      <c r="D92" s="3" t="s">
        <v>23</v>
      </c>
      <c r="E92" s="3">
        <v>27</v>
      </c>
      <c r="F92" s="3">
        <v>2015</v>
      </c>
      <c r="G92" s="3">
        <v>47</v>
      </c>
      <c r="H92" s="3">
        <v>154</v>
      </c>
      <c r="I92" s="3">
        <v>45</v>
      </c>
      <c r="J92" s="3">
        <v>12</v>
      </c>
      <c r="K92" s="3">
        <v>0</v>
      </c>
      <c r="L92" s="3">
        <v>3</v>
      </c>
      <c r="M92" s="3">
        <v>18</v>
      </c>
      <c r="N92" s="3">
        <v>19</v>
      </c>
      <c r="O92" s="3">
        <v>9</v>
      </c>
      <c r="P92" s="3">
        <v>23</v>
      </c>
      <c r="Q92" s="3">
        <v>0</v>
      </c>
      <c r="R92" s="3">
        <v>0</v>
      </c>
      <c r="S92" s="3">
        <v>0.29199999999999998</v>
      </c>
      <c r="T92" s="3">
        <v>0.76400000000000001</v>
      </c>
      <c r="U92" s="5">
        <v>6.2</v>
      </c>
      <c r="V92" s="5">
        <v>2</v>
      </c>
      <c r="W92" s="5">
        <v>2</v>
      </c>
    </row>
    <row r="93" spans="1:23" ht="15.75" thickBot="1">
      <c r="A93" s="6">
        <v>92</v>
      </c>
      <c r="B93" s="7" t="s">
        <v>374</v>
      </c>
      <c r="C93" s="7" t="s">
        <v>77</v>
      </c>
      <c r="D93" s="6" t="s">
        <v>10</v>
      </c>
      <c r="E93" s="6">
        <v>28</v>
      </c>
      <c r="F93" s="6">
        <v>2015</v>
      </c>
      <c r="G93" s="6">
        <v>28</v>
      </c>
      <c r="H93" s="6">
        <v>85</v>
      </c>
      <c r="I93" s="6">
        <v>24</v>
      </c>
      <c r="J93" s="6">
        <v>3</v>
      </c>
      <c r="K93" s="6">
        <v>3</v>
      </c>
      <c r="L93" s="6">
        <v>3</v>
      </c>
      <c r="M93" s="6">
        <v>13</v>
      </c>
      <c r="N93" s="6">
        <v>9</v>
      </c>
      <c r="O93" s="6">
        <v>9</v>
      </c>
      <c r="P93" s="6">
        <v>24</v>
      </c>
      <c r="Q93" s="6">
        <v>1</v>
      </c>
      <c r="R93" s="6">
        <v>0</v>
      </c>
      <c r="S93" s="6">
        <v>0.28199999999999997</v>
      </c>
      <c r="T93" s="6">
        <v>0.84799999999999998</v>
      </c>
      <c r="U93" s="8">
        <v>5.9</v>
      </c>
      <c r="V93" s="8">
        <v>1</v>
      </c>
      <c r="W93" s="8">
        <v>0</v>
      </c>
    </row>
    <row r="94" spans="1:23" ht="15.75" thickBot="1">
      <c r="A94" s="3">
        <v>93</v>
      </c>
      <c r="B94" s="4" t="s">
        <v>264</v>
      </c>
      <c r="C94" s="4" t="s">
        <v>88</v>
      </c>
      <c r="D94" s="3" t="s">
        <v>10</v>
      </c>
      <c r="E94" s="3">
        <v>27</v>
      </c>
      <c r="F94" s="3">
        <v>2015</v>
      </c>
      <c r="G94" s="3">
        <v>153</v>
      </c>
      <c r="H94" s="3">
        <v>605</v>
      </c>
      <c r="I94" s="3">
        <v>166</v>
      </c>
      <c r="J94" s="3">
        <v>15</v>
      </c>
      <c r="K94" s="3">
        <v>5</v>
      </c>
      <c r="L94" s="3">
        <v>9</v>
      </c>
      <c r="M94" s="3">
        <v>67</v>
      </c>
      <c r="N94" s="3">
        <v>82</v>
      </c>
      <c r="O94" s="3">
        <v>33</v>
      </c>
      <c r="P94" s="3">
        <v>53</v>
      </c>
      <c r="Q94" s="3">
        <v>37</v>
      </c>
      <c r="R94" s="3">
        <v>17</v>
      </c>
      <c r="S94" s="3">
        <v>0.27400000000000002</v>
      </c>
      <c r="T94" s="3">
        <v>0.68</v>
      </c>
      <c r="U94" s="5">
        <v>5.7</v>
      </c>
      <c r="V94" s="5">
        <v>10</v>
      </c>
      <c r="W94" s="5">
        <v>12</v>
      </c>
    </row>
    <row r="95" spans="1:23" ht="15.75" thickBot="1">
      <c r="A95" s="6">
        <v>94</v>
      </c>
      <c r="B95" s="7" t="s">
        <v>217</v>
      </c>
      <c r="C95" s="7" t="s">
        <v>25</v>
      </c>
      <c r="D95" s="6" t="s">
        <v>9</v>
      </c>
      <c r="E95" s="6">
        <v>29</v>
      </c>
      <c r="F95" s="6">
        <v>2015</v>
      </c>
      <c r="G95" s="6">
        <v>145</v>
      </c>
      <c r="H95" s="6">
        <v>525</v>
      </c>
      <c r="I95" s="6">
        <v>127</v>
      </c>
      <c r="J95" s="6">
        <v>19</v>
      </c>
      <c r="K95" s="6">
        <v>3</v>
      </c>
      <c r="L95" s="6">
        <v>7</v>
      </c>
      <c r="M95" s="6">
        <v>40</v>
      </c>
      <c r="N95" s="6">
        <v>64</v>
      </c>
      <c r="O95" s="6">
        <v>65</v>
      </c>
      <c r="P95" s="6">
        <v>92</v>
      </c>
      <c r="Q95" s="6">
        <v>7</v>
      </c>
      <c r="R95" s="6">
        <v>6</v>
      </c>
      <c r="S95" s="6">
        <v>0.24199999999999999</v>
      </c>
      <c r="T95" s="6">
        <v>0.65700000000000003</v>
      </c>
      <c r="U95" s="8">
        <v>5.6</v>
      </c>
      <c r="V95" s="8">
        <v>4</v>
      </c>
      <c r="W95" s="8">
        <v>14</v>
      </c>
    </row>
    <row r="96" spans="1:23" ht="15.75" thickBot="1">
      <c r="A96" s="3">
        <v>95</v>
      </c>
      <c r="B96" s="4" t="s">
        <v>189</v>
      </c>
      <c r="C96" s="4" t="s">
        <v>81</v>
      </c>
      <c r="D96" s="3" t="s">
        <v>26</v>
      </c>
      <c r="E96" s="3">
        <v>28</v>
      </c>
      <c r="F96" s="3">
        <v>2015</v>
      </c>
      <c r="G96" s="3">
        <v>132</v>
      </c>
      <c r="H96" s="3">
        <v>483</v>
      </c>
      <c r="I96" s="3">
        <v>118</v>
      </c>
      <c r="J96" s="3">
        <v>29</v>
      </c>
      <c r="K96" s="3">
        <v>6</v>
      </c>
      <c r="L96" s="3">
        <v>12</v>
      </c>
      <c r="M96" s="3">
        <v>69</v>
      </c>
      <c r="N96" s="3">
        <v>52</v>
      </c>
      <c r="O96" s="3">
        <v>25</v>
      </c>
      <c r="P96" s="3">
        <v>117</v>
      </c>
      <c r="Q96" s="3">
        <v>11</v>
      </c>
      <c r="R96" s="3">
        <v>3</v>
      </c>
      <c r="S96" s="3">
        <v>0.24399999999999999</v>
      </c>
      <c r="T96" s="3">
        <v>0.68899999999999995</v>
      </c>
      <c r="U96" s="5">
        <v>5.4</v>
      </c>
      <c r="V96" s="5">
        <v>4</v>
      </c>
      <c r="W96" s="5">
        <v>3</v>
      </c>
    </row>
    <row r="97" spans="1:23" ht="15.75" thickBot="1">
      <c r="A97" s="6">
        <v>96</v>
      </c>
      <c r="B97" s="7" t="s">
        <v>97</v>
      </c>
      <c r="C97" s="7" t="s">
        <v>43</v>
      </c>
      <c r="D97" s="6" t="s">
        <v>32</v>
      </c>
      <c r="E97" s="6">
        <v>29</v>
      </c>
      <c r="F97" s="6">
        <v>2015</v>
      </c>
      <c r="G97" s="6">
        <v>69</v>
      </c>
      <c r="H97" s="6">
        <v>260</v>
      </c>
      <c r="I97" s="6">
        <v>65</v>
      </c>
      <c r="J97" s="6">
        <v>8</v>
      </c>
      <c r="K97" s="6">
        <v>1</v>
      </c>
      <c r="L97" s="6">
        <v>4</v>
      </c>
      <c r="M97" s="6">
        <v>31</v>
      </c>
      <c r="N97" s="6">
        <v>23</v>
      </c>
      <c r="O97" s="6">
        <v>27</v>
      </c>
      <c r="P97" s="6">
        <v>35</v>
      </c>
      <c r="Q97" s="6">
        <v>0</v>
      </c>
      <c r="R97" s="6">
        <v>0</v>
      </c>
      <c r="S97" s="6">
        <v>0.25</v>
      </c>
      <c r="T97" s="6">
        <v>0.65200000000000002</v>
      </c>
      <c r="U97" s="8">
        <v>5.2</v>
      </c>
      <c r="V97" s="8">
        <v>0</v>
      </c>
      <c r="W97" s="8">
        <v>13</v>
      </c>
    </row>
    <row r="98" spans="1:23" ht="15.75" thickBot="1">
      <c r="A98" s="3">
        <v>97</v>
      </c>
      <c r="B98" s="4" t="s">
        <v>375</v>
      </c>
      <c r="C98" s="4" t="s">
        <v>35</v>
      </c>
      <c r="D98" s="3" t="s">
        <v>29</v>
      </c>
      <c r="E98" s="3">
        <v>23</v>
      </c>
      <c r="F98" s="3">
        <v>2015</v>
      </c>
      <c r="G98" s="3">
        <v>80</v>
      </c>
      <c r="H98" s="3">
        <v>253</v>
      </c>
      <c r="I98" s="3">
        <v>69</v>
      </c>
      <c r="J98" s="3">
        <v>4</v>
      </c>
      <c r="K98" s="3">
        <v>0</v>
      </c>
      <c r="L98" s="3">
        <v>7</v>
      </c>
      <c r="M98" s="3">
        <v>31</v>
      </c>
      <c r="N98" s="3">
        <v>28</v>
      </c>
      <c r="O98" s="3">
        <v>19</v>
      </c>
      <c r="P98" s="3">
        <v>63</v>
      </c>
      <c r="Q98" s="3">
        <v>2</v>
      </c>
      <c r="R98" s="3">
        <v>2</v>
      </c>
      <c r="S98" s="3">
        <v>0.27300000000000002</v>
      </c>
      <c r="T98" s="3">
        <v>0.69599999999999995</v>
      </c>
      <c r="U98" s="5">
        <v>5.2</v>
      </c>
      <c r="V98" s="5">
        <v>1</v>
      </c>
      <c r="W98" s="5">
        <v>6</v>
      </c>
    </row>
    <row r="99" spans="1:23" ht="15.75" thickBot="1">
      <c r="A99" s="6">
        <v>98</v>
      </c>
      <c r="B99" s="7" t="s">
        <v>376</v>
      </c>
      <c r="C99" s="7" t="s">
        <v>167</v>
      </c>
      <c r="D99" s="6" t="s">
        <v>26</v>
      </c>
      <c r="E99" s="6">
        <v>27</v>
      </c>
      <c r="F99" s="6">
        <v>2015</v>
      </c>
      <c r="G99" s="6">
        <v>57</v>
      </c>
      <c r="H99" s="6">
        <v>221</v>
      </c>
      <c r="I99" s="6">
        <v>58</v>
      </c>
      <c r="J99" s="6">
        <v>12</v>
      </c>
      <c r="K99" s="6">
        <v>2</v>
      </c>
      <c r="L99" s="6">
        <v>4</v>
      </c>
      <c r="M99" s="6">
        <v>32</v>
      </c>
      <c r="N99" s="6">
        <v>31</v>
      </c>
      <c r="O99" s="6">
        <v>13</v>
      </c>
      <c r="P99" s="6">
        <v>43</v>
      </c>
      <c r="Q99" s="6">
        <v>10</v>
      </c>
      <c r="R99" s="6">
        <v>3</v>
      </c>
      <c r="S99" s="6">
        <v>0.26200000000000001</v>
      </c>
      <c r="T99" s="6">
        <v>0.69299999999999995</v>
      </c>
      <c r="U99" s="8">
        <v>4.8</v>
      </c>
      <c r="V99" s="8">
        <v>1</v>
      </c>
      <c r="W99" s="8">
        <v>2</v>
      </c>
    </row>
    <row r="100" spans="1:23" ht="15.75" thickBot="1">
      <c r="A100" s="3">
        <v>99</v>
      </c>
      <c r="B100" s="4" t="s">
        <v>377</v>
      </c>
      <c r="C100" s="4" t="s">
        <v>88</v>
      </c>
      <c r="D100" s="3" t="s">
        <v>44</v>
      </c>
      <c r="E100" s="3">
        <v>25</v>
      </c>
      <c r="F100" s="3">
        <v>2015</v>
      </c>
      <c r="G100" s="3">
        <v>126</v>
      </c>
      <c r="H100" s="3">
        <v>400</v>
      </c>
      <c r="I100" s="3">
        <v>101</v>
      </c>
      <c r="J100" s="3">
        <v>24</v>
      </c>
      <c r="K100" s="3">
        <v>3</v>
      </c>
      <c r="L100" s="3">
        <v>6</v>
      </c>
      <c r="M100" s="3">
        <v>47</v>
      </c>
      <c r="N100" s="3">
        <v>43</v>
      </c>
      <c r="O100" s="3">
        <v>14</v>
      </c>
      <c r="P100" s="3">
        <v>51</v>
      </c>
      <c r="Q100" s="3">
        <v>16</v>
      </c>
      <c r="R100" s="3">
        <v>3</v>
      </c>
      <c r="S100" s="3">
        <v>0.253</v>
      </c>
      <c r="T100" s="3">
        <v>0.65</v>
      </c>
      <c r="U100" s="5">
        <v>4.8</v>
      </c>
      <c r="V100" s="5">
        <v>1</v>
      </c>
      <c r="W100" s="5">
        <v>3</v>
      </c>
    </row>
    <row r="101" spans="1:23" ht="15.75" thickBot="1">
      <c r="A101" s="6">
        <v>100</v>
      </c>
      <c r="B101" s="7" t="s">
        <v>214</v>
      </c>
      <c r="C101" s="7" t="s">
        <v>22</v>
      </c>
      <c r="D101" s="6" t="s">
        <v>10</v>
      </c>
      <c r="E101" s="6">
        <v>27</v>
      </c>
      <c r="F101" s="6">
        <v>2015</v>
      </c>
      <c r="G101" s="6">
        <v>118</v>
      </c>
      <c r="H101" s="6">
        <v>446</v>
      </c>
      <c r="I101" s="6">
        <v>101</v>
      </c>
      <c r="J101" s="6">
        <v>13</v>
      </c>
      <c r="K101" s="6">
        <v>0</v>
      </c>
      <c r="L101" s="6">
        <v>21</v>
      </c>
      <c r="M101" s="6">
        <v>64</v>
      </c>
      <c r="N101" s="6">
        <v>50</v>
      </c>
      <c r="O101" s="6">
        <v>47</v>
      </c>
      <c r="P101" s="6">
        <v>85</v>
      </c>
      <c r="Q101" s="6">
        <v>0</v>
      </c>
      <c r="R101" s="6">
        <v>0</v>
      </c>
      <c r="S101" s="6">
        <v>0.22700000000000001</v>
      </c>
      <c r="T101" s="6">
        <v>0.70299999999999996</v>
      </c>
      <c r="U101" s="8">
        <v>4.8</v>
      </c>
      <c r="V101" s="8">
        <v>4</v>
      </c>
      <c r="W101" s="8">
        <v>12</v>
      </c>
    </row>
    <row r="102" spans="1:23" ht="15.75" thickBot="1">
      <c r="A102" s="3">
        <v>1</v>
      </c>
      <c r="B102" s="4" t="s">
        <v>185</v>
      </c>
      <c r="C102" s="4" t="s">
        <v>46</v>
      </c>
      <c r="D102" s="3" t="s">
        <v>29</v>
      </c>
      <c r="E102" s="3">
        <v>26</v>
      </c>
      <c r="F102" s="3">
        <v>2015</v>
      </c>
      <c r="G102" s="3">
        <v>157</v>
      </c>
      <c r="H102" s="3">
        <v>621</v>
      </c>
      <c r="I102" s="3">
        <v>185</v>
      </c>
      <c r="J102" s="3">
        <v>41</v>
      </c>
      <c r="K102" s="3">
        <v>4</v>
      </c>
      <c r="L102" s="3">
        <v>37</v>
      </c>
      <c r="M102" s="3">
        <v>125</v>
      </c>
      <c r="N102" s="3">
        <v>122</v>
      </c>
      <c r="O102" s="3">
        <v>95</v>
      </c>
      <c r="P102" s="3">
        <v>99</v>
      </c>
      <c r="Q102" s="3">
        <v>10</v>
      </c>
      <c r="R102" s="3">
        <v>3</v>
      </c>
      <c r="S102" s="3">
        <v>0.29799999999999999</v>
      </c>
      <c r="T102" s="3">
        <v>0.94599999999999995</v>
      </c>
      <c r="U102" s="5">
        <v>76.2</v>
      </c>
      <c r="V102" s="5">
        <v>4</v>
      </c>
      <c r="W102" s="5">
        <v>15</v>
      </c>
    </row>
    <row r="103" spans="1:23" ht="15.75" thickBot="1">
      <c r="A103" s="6">
        <v>2</v>
      </c>
      <c r="B103" s="7" t="s">
        <v>45</v>
      </c>
      <c r="C103" s="7" t="s">
        <v>46</v>
      </c>
      <c r="D103" s="6" t="s">
        <v>29</v>
      </c>
      <c r="E103" s="6">
        <v>31</v>
      </c>
      <c r="F103" s="6">
        <v>2015</v>
      </c>
      <c r="G103" s="6">
        <v>152</v>
      </c>
      <c r="H103" s="6">
        <v>651</v>
      </c>
      <c r="I103" s="6">
        <v>219</v>
      </c>
      <c r="J103" s="6">
        <v>22</v>
      </c>
      <c r="K103" s="6">
        <v>4</v>
      </c>
      <c r="L103" s="6">
        <v>36</v>
      </c>
      <c r="M103" s="6">
        <v>131</v>
      </c>
      <c r="N103" s="6">
        <v>101</v>
      </c>
      <c r="O103" s="6">
        <v>28</v>
      </c>
      <c r="P103" s="6">
        <v>100</v>
      </c>
      <c r="Q103" s="6">
        <v>2</v>
      </c>
      <c r="R103" s="6">
        <v>1</v>
      </c>
      <c r="S103" s="6">
        <v>0.33600000000000002</v>
      </c>
      <c r="T103" s="6">
        <v>0.92200000000000004</v>
      </c>
      <c r="U103" s="8">
        <v>73.2</v>
      </c>
      <c r="V103" s="8">
        <v>13</v>
      </c>
      <c r="W103" s="8">
        <v>11</v>
      </c>
    </row>
    <row r="104" spans="1:23" ht="15.75" thickBot="1">
      <c r="A104" s="3">
        <v>3</v>
      </c>
      <c r="B104" s="4" t="s">
        <v>63</v>
      </c>
      <c r="C104" s="4" t="s">
        <v>39</v>
      </c>
      <c r="D104" s="3" t="s">
        <v>23</v>
      </c>
      <c r="E104" s="3">
        <v>29</v>
      </c>
      <c r="F104" s="3">
        <v>2015</v>
      </c>
      <c r="G104" s="3">
        <v>129</v>
      </c>
      <c r="H104" s="3">
        <v>519</v>
      </c>
      <c r="I104" s="3">
        <v>180</v>
      </c>
      <c r="J104" s="3">
        <v>25</v>
      </c>
      <c r="K104" s="3">
        <v>2</v>
      </c>
      <c r="L104" s="3">
        <v>21</v>
      </c>
      <c r="M104" s="3">
        <v>97</v>
      </c>
      <c r="N104" s="3">
        <v>92</v>
      </c>
      <c r="O104" s="3">
        <v>47</v>
      </c>
      <c r="P104" s="3">
        <v>51</v>
      </c>
      <c r="Q104" s="3">
        <v>8</v>
      </c>
      <c r="R104" s="3">
        <v>1</v>
      </c>
      <c r="S104" s="3">
        <v>0.34699999999999998</v>
      </c>
      <c r="T104" s="3">
        <v>0.92400000000000004</v>
      </c>
      <c r="U104" s="5">
        <v>73</v>
      </c>
      <c r="V104" s="5">
        <v>2</v>
      </c>
      <c r="W104" s="5">
        <v>10</v>
      </c>
    </row>
    <row r="105" spans="1:23" ht="15.75" thickBot="1">
      <c r="A105" s="6">
        <v>4</v>
      </c>
      <c r="B105" s="7" t="s">
        <v>49</v>
      </c>
      <c r="C105" s="7" t="s">
        <v>46</v>
      </c>
      <c r="D105" s="6" t="s">
        <v>50</v>
      </c>
      <c r="E105" s="6">
        <v>30</v>
      </c>
      <c r="F105" s="6">
        <v>2015</v>
      </c>
      <c r="G105" s="6">
        <v>155</v>
      </c>
      <c r="H105" s="6">
        <v>591</v>
      </c>
      <c r="I105" s="6">
        <v>175</v>
      </c>
      <c r="J105" s="6">
        <v>38</v>
      </c>
      <c r="K105" s="6">
        <v>1</v>
      </c>
      <c r="L105" s="6">
        <v>34</v>
      </c>
      <c r="M105" s="6">
        <v>121</v>
      </c>
      <c r="N105" s="6">
        <v>110</v>
      </c>
      <c r="O105" s="6">
        <v>103</v>
      </c>
      <c r="P105" s="6">
        <v>114</v>
      </c>
      <c r="Q105" s="6">
        <v>0</v>
      </c>
      <c r="R105" s="6">
        <v>2</v>
      </c>
      <c r="S105" s="6">
        <v>0.29599999999999999</v>
      </c>
      <c r="T105" s="6">
        <v>0.93700000000000006</v>
      </c>
      <c r="U105" s="8">
        <v>66.099999999999994</v>
      </c>
      <c r="V105" s="8">
        <v>6</v>
      </c>
      <c r="W105" s="8">
        <v>21</v>
      </c>
    </row>
    <row r="106" spans="1:23" ht="15.75" thickBot="1">
      <c r="A106" s="3">
        <v>5</v>
      </c>
      <c r="B106" s="4" t="s">
        <v>286</v>
      </c>
      <c r="C106" s="4" t="s">
        <v>31</v>
      </c>
      <c r="D106" s="3" t="s">
        <v>32</v>
      </c>
      <c r="E106" s="3">
        <v>26</v>
      </c>
      <c r="F106" s="3">
        <v>2015</v>
      </c>
      <c r="G106" s="3">
        <v>143</v>
      </c>
      <c r="H106" s="3">
        <v>541</v>
      </c>
      <c r="I106" s="3">
        <v>178</v>
      </c>
      <c r="J106" s="3">
        <v>36</v>
      </c>
      <c r="K106" s="3">
        <v>0</v>
      </c>
      <c r="L106" s="3">
        <v>24</v>
      </c>
      <c r="M106" s="3">
        <v>91</v>
      </c>
      <c r="N106" s="3">
        <v>86</v>
      </c>
      <c r="O106" s="3">
        <v>67</v>
      </c>
      <c r="P106" s="3">
        <v>88</v>
      </c>
      <c r="Q106" s="3">
        <v>1</v>
      </c>
      <c r="R106" s="3">
        <v>0</v>
      </c>
      <c r="S106" s="3">
        <v>0.32900000000000001</v>
      </c>
      <c r="T106" s="3">
        <v>0.93300000000000005</v>
      </c>
      <c r="U106" s="5">
        <v>63.2</v>
      </c>
      <c r="V106" s="5">
        <v>4</v>
      </c>
      <c r="W106" s="5">
        <v>14</v>
      </c>
    </row>
    <row r="107" spans="1:23" ht="15.75" thickBot="1">
      <c r="A107" s="6">
        <v>6</v>
      </c>
      <c r="B107" s="7" t="s">
        <v>211</v>
      </c>
      <c r="C107" s="7" t="s">
        <v>28</v>
      </c>
      <c r="D107" s="6" t="s">
        <v>32</v>
      </c>
      <c r="E107" s="6">
        <v>28</v>
      </c>
      <c r="F107" s="6">
        <v>2015</v>
      </c>
      <c r="G107" s="6">
        <v>119</v>
      </c>
      <c r="H107" s="6">
        <v>468</v>
      </c>
      <c r="I107" s="6">
        <v>146</v>
      </c>
      <c r="J107" s="6">
        <v>15</v>
      </c>
      <c r="K107" s="6">
        <v>0</v>
      </c>
      <c r="L107" s="6">
        <v>38</v>
      </c>
      <c r="M107" s="6">
        <v>98</v>
      </c>
      <c r="N107" s="6">
        <v>88</v>
      </c>
      <c r="O107" s="6">
        <v>40</v>
      </c>
      <c r="P107" s="6">
        <v>48</v>
      </c>
      <c r="Q107" s="6">
        <v>0</v>
      </c>
      <c r="R107" s="6">
        <v>0</v>
      </c>
      <c r="S107" s="6">
        <v>0.312</v>
      </c>
      <c r="T107" s="6">
        <v>0.95499999999999996</v>
      </c>
      <c r="U107" s="8">
        <v>60.8</v>
      </c>
      <c r="V107" s="8">
        <v>3</v>
      </c>
      <c r="W107" s="8">
        <v>12</v>
      </c>
    </row>
    <row r="108" spans="1:23" ht="15.75" thickBot="1">
      <c r="A108" s="3">
        <v>7</v>
      </c>
      <c r="B108" s="4" t="s">
        <v>378</v>
      </c>
      <c r="C108" s="4" t="s">
        <v>46</v>
      </c>
      <c r="D108" s="3" t="s">
        <v>10</v>
      </c>
      <c r="E108" s="3">
        <v>26</v>
      </c>
      <c r="F108" s="3">
        <v>2015</v>
      </c>
      <c r="G108" s="3">
        <v>125</v>
      </c>
      <c r="H108" s="3">
        <v>507</v>
      </c>
      <c r="I108" s="3">
        <v>176</v>
      </c>
      <c r="J108" s="3">
        <v>33</v>
      </c>
      <c r="K108" s="3">
        <v>2</v>
      </c>
      <c r="L108" s="3">
        <v>18</v>
      </c>
      <c r="M108" s="3">
        <v>92</v>
      </c>
      <c r="N108" s="3">
        <v>93</v>
      </c>
      <c r="O108" s="3">
        <v>47</v>
      </c>
      <c r="P108" s="3">
        <v>83</v>
      </c>
      <c r="Q108" s="3">
        <v>9</v>
      </c>
      <c r="R108" s="3">
        <v>9</v>
      </c>
      <c r="S108" s="3">
        <v>0.34699999999999998</v>
      </c>
      <c r="T108" s="3">
        <v>0.92800000000000005</v>
      </c>
      <c r="U108" s="5">
        <v>59.5</v>
      </c>
      <c r="V108" s="5">
        <v>3</v>
      </c>
      <c r="W108" s="5">
        <v>22</v>
      </c>
    </row>
    <row r="109" spans="1:23" ht="15.75" thickBot="1">
      <c r="A109" s="6">
        <v>8</v>
      </c>
      <c r="B109" s="7" t="s">
        <v>38</v>
      </c>
      <c r="C109" s="7" t="s">
        <v>39</v>
      </c>
      <c r="D109" s="6" t="s">
        <v>29</v>
      </c>
      <c r="E109" s="6">
        <v>36</v>
      </c>
      <c r="F109" s="6">
        <v>2015</v>
      </c>
      <c r="G109" s="6">
        <v>120</v>
      </c>
      <c r="H109" s="6">
        <v>420</v>
      </c>
      <c r="I109" s="6">
        <v>116</v>
      </c>
      <c r="J109" s="6">
        <v>19</v>
      </c>
      <c r="K109" s="6">
        <v>3</v>
      </c>
      <c r="L109" s="6">
        <v>28</v>
      </c>
      <c r="M109" s="6">
        <v>93</v>
      </c>
      <c r="N109" s="6">
        <v>83</v>
      </c>
      <c r="O109" s="6">
        <v>91</v>
      </c>
      <c r="P109" s="6">
        <v>60</v>
      </c>
      <c r="Q109" s="6">
        <v>3</v>
      </c>
      <c r="R109" s="6">
        <v>1</v>
      </c>
      <c r="S109" s="6">
        <v>0.27600000000000002</v>
      </c>
      <c r="T109" s="6">
        <v>0.94099999999999995</v>
      </c>
      <c r="U109" s="8">
        <v>58.5</v>
      </c>
      <c r="V109" s="8">
        <v>4</v>
      </c>
      <c r="W109" s="8">
        <v>16</v>
      </c>
    </row>
    <row r="110" spans="1:23" ht="15.75" thickBot="1">
      <c r="A110" s="3">
        <v>9</v>
      </c>
      <c r="B110" s="4" t="s">
        <v>95</v>
      </c>
      <c r="C110" s="4" t="s">
        <v>39</v>
      </c>
      <c r="D110" s="3" t="s">
        <v>23</v>
      </c>
      <c r="E110" s="3">
        <v>28</v>
      </c>
      <c r="F110" s="3">
        <v>2015</v>
      </c>
      <c r="G110" s="3">
        <v>162</v>
      </c>
      <c r="H110" s="3">
        <v>647</v>
      </c>
      <c r="I110" s="3">
        <v>204</v>
      </c>
      <c r="J110" s="3">
        <v>34</v>
      </c>
      <c r="K110" s="3">
        <v>0</v>
      </c>
      <c r="L110" s="3">
        <v>23</v>
      </c>
      <c r="M110" s="3">
        <v>124</v>
      </c>
      <c r="N110" s="3">
        <v>85</v>
      </c>
      <c r="O110" s="3">
        <v>44</v>
      </c>
      <c r="P110" s="3">
        <v>60</v>
      </c>
      <c r="Q110" s="3">
        <v>0</v>
      </c>
      <c r="R110" s="3">
        <v>0</v>
      </c>
      <c r="S110" s="3">
        <v>0.315</v>
      </c>
      <c r="T110" s="3">
        <v>0.83299999999999996</v>
      </c>
      <c r="U110" s="5">
        <v>57</v>
      </c>
      <c r="V110" s="5">
        <v>4</v>
      </c>
      <c r="W110" s="5">
        <v>28</v>
      </c>
    </row>
    <row r="111" spans="1:23" ht="15.75" thickBot="1">
      <c r="A111" s="6">
        <v>10</v>
      </c>
      <c r="B111" s="7" t="s">
        <v>210</v>
      </c>
      <c r="C111" s="7" t="s">
        <v>39</v>
      </c>
      <c r="D111" s="6" t="s">
        <v>44</v>
      </c>
      <c r="E111" s="6">
        <v>28</v>
      </c>
      <c r="F111" s="6">
        <v>2015</v>
      </c>
      <c r="G111" s="6">
        <v>141</v>
      </c>
      <c r="H111" s="6">
        <v>540</v>
      </c>
      <c r="I111" s="6">
        <v>160</v>
      </c>
      <c r="J111" s="6">
        <v>26</v>
      </c>
      <c r="K111" s="6">
        <v>5</v>
      </c>
      <c r="L111" s="6">
        <v>14</v>
      </c>
      <c r="M111" s="6">
        <v>67</v>
      </c>
      <c r="N111" s="6">
        <v>102</v>
      </c>
      <c r="O111" s="6">
        <v>71</v>
      </c>
      <c r="P111" s="6">
        <v>120</v>
      </c>
      <c r="Q111" s="6">
        <v>2</v>
      </c>
      <c r="R111" s="6">
        <v>2</v>
      </c>
      <c r="S111" s="6">
        <v>0.29599999999999999</v>
      </c>
      <c r="T111" s="6">
        <v>0.83499999999999996</v>
      </c>
      <c r="U111" s="8">
        <v>56.9</v>
      </c>
      <c r="V111" s="8">
        <v>18</v>
      </c>
      <c r="W111" s="8">
        <v>7</v>
      </c>
    </row>
    <row r="112" spans="1:23" ht="15.75" thickBot="1">
      <c r="A112" s="3">
        <v>11</v>
      </c>
      <c r="B112" s="4" t="s">
        <v>55</v>
      </c>
      <c r="C112" s="4" t="s">
        <v>28</v>
      </c>
      <c r="D112" s="3" t="s">
        <v>9</v>
      </c>
      <c r="E112" s="3">
        <v>28</v>
      </c>
      <c r="F112" s="3">
        <v>2015</v>
      </c>
      <c r="G112" s="3">
        <v>144</v>
      </c>
      <c r="H112" s="3">
        <v>563</v>
      </c>
      <c r="I112" s="3">
        <v>179</v>
      </c>
      <c r="J112" s="3">
        <v>40</v>
      </c>
      <c r="K112" s="3">
        <v>3</v>
      </c>
      <c r="L112" s="3">
        <v>4</v>
      </c>
      <c r="M112" s="3">
        <v>74</v>
      </c>
      <c r="N112" s="3">
        <v>87</v>
      </c>
      <c r="O112" s="3">
        <v>91</v>
      </c>
      <c r="P112" s="3">
        <v>80</v>
      </c>
      <c r="Q112" s="3">
        <v>36</v>
      </c>
      <c r="R112" s="3">
        <v>13</v>
      </c>
      <c r="S112" s="3">
        <v>0.318</v>
      </c>
      <c r="T112" s="3">
        <v>0.83799999999999997</v>
      </c>
      <c r="U112" s="5">
        <v>55.8</v>
      </c>
      <c r="V112" s="5">
        <v>6</v>
      </c>
      <c r="W112" s="5">
        <v>8</v>
      </c>
    </row>
    <row r="113" spans="1:23" ht="15.75" thickBot="1">
      <c r="A113" s="6">
        <v>12</v>
      </c>
      <c r="B113" s="7" t="s">
        <v>67</v>
      </c>
      <c r="C113" s="7" t="s">
        <v>58</v>
      </c>
      <c r="D113" s="6" t="s">
        <v>23</v>
      </c>
      <c r="E113" s="6">
        <v>29</v>
      </c>
      <c r="F113" s="6">
        <v>2015</v>
      </c>
      <c r="G113" s="6">
        <v>151</v>
      </c>
      <c r="H113" s="6">
        <v>576</v>
      </c>
      <c r="I113" s="6">
        <v>185</v>
      </c>
      <c r="J113" s="6">
        <v>44</v>
      </c>
      <c r="K113" s="6">
        <v>0</v>
      </c>
      <c r="L113" s="6">
        <v>20</v>
      </c>
      <c r="M113" s="6">
        <v>91</v>
      </c>
      <c r="N113" s="6">
        <v>91</v>
      </c>
      <c r="O113" s="6">
        <v>66</v>
      </c>
      <c r="P113" s="6">
        <v>87</v>
      </c>
      <c r="Q113" s="6">
        <v>0</v>
      </c>
      <c r="R113" s="6">
        <v>0</v>
      </c>
      <c r="S113" s="6">
        <v>0.32100000000000001</v>
      </c>
      <c r="T113" s="6">
        <v>0.89500000000000002</v>
      </c>
      <c r="U113" s="8">
        <v>55</v>
      </c>
      <c r="V113" s="8">
        <v>4</v>
      </c>
      <c r="W113" s="8">
        <v>24</v>
      </c>
    </row>
    <row r="114" spans="1:23" ht="15.75" thickBot="1">
      <c r="A114" s="3">
        <v>13</v>
      </c>
      <c r="B114" s="4" t="s">
        <v>34</v>
      </c>
      <c r="C114" s="4" t="s">
        <v>58</v>
      </c>
      <c r="D114" s="3" t="s">
        <v>29</v>
      </c>
      <c r="E114" s="3">
        <v>29</v>
      </c>
      <c r="F114" s="3">
        <v>2015</v>
      </c>
      <c r="G114" s="3">
        <v>134</v>
      </c>
      <c r="H114" s="3">
        <v>515</v>
      </c>
      <c r="I114" s="3">
        <v>159</v>
      </c>
      <c r="J114" s="3">
        <v>21</v>
      </c>
      <c r="K114" s="3">
        <v>3</v>
      </c>
      <c r="L114" s="3">
        <v>31</v>
      </c>
      <c r="M114" s="3">
        <v>114</v>
      </c>
      <c r="N114" s="3">
        <v>79</v>
      </c>
      <c r="O114" s="3">
        <v>66</v>
      </c>
      <c r="P114" s="3">
        <v>96</v>
      </c>
      <c r="Q114" s="3">
        <v>0</v>
      </c>
      <c r="R114" s="3">
        <v>4</v>
      </c>
      <c r="S114" s="3">
        <v>0.309</v>
      </c>
      <c r="T114" s="3">
        <v>0.92700000000000005</v>
      </c>
      <c r="U114" s="5">
        <v>54.1</v>
      </c>
      <c r="V114" s="5">
        <v>1</v>
      </c>
      <c r="W114" s="5">
        <v>10</v>
      </c>
    </row>
    <row r="115" spans="1:23" ht="15.75" thickBot="1">
      <c r="A115" s="6">
        <v>14</v>
      </c>
      <c r="B115" s="7" t="s">
        <v>235</v>
      </c>
      <c r="C115" s="7" t="s">
        <v>46</v>
      </c>
      <c r="D115" s="6" t="s">
        <v>53</v>
      </c>
      <c r="E115" s="6">
        <v>26</v>
      </c>
      <c r="F115" s="6">
        <v>2015</v>
      </c>
      <c r="G115" s="6">
        <v>144</v>
      </c>
      <c r="H115" s="6">
        <v>571</v>
      </c>
      <c r="I115" s="6">
        <v>175</v>
      </c>
      <c r="J115" s="6">
        <v>47</v>
      </c>
      <c r="K115" s="6">
        <v>1</v>
      </c>
      <c r="L115" s="6">
        <v>3</v>
      </c>
      <c r="M115" s="6">
        <v>56</v>
      </c>
      <c r="N115" s="6">
        <v>101</v>
      </c>
      <c r="O115" s="6">
        <v>100</v>
      </c>
      <c r="P115" s="6">
        <v>96</v>
      </c>
      <c r="Q115" s="6">
        <v>7</v>
      </c>
      <c r="R115" s="6">
        <v>1</v>
      </c>
      <c r="S115" s="6">
        <v>0.30599999999999999</v>
      </c>
      <c r="T115" s="6">
        <v>0.81799999999999995</v>
      </c>
      <c r="U115" s="8">
        <v>51.6</v>
      </c>
      <c r="V115" s="8">
        <v>2</v>
      </c>
      <c r="W115" s="8">
        <v>12</v>
      </c>
    </row>
    <row r="116" spans="1:23" ht="15.75" thickBot="1">
      <c r="A116" s="3">
        <v>15</v>
      </c>
      <c r="B116" s="4" t="s">
        <v>37</v>
      </c>
      <c r="C116" s="4" t="s">
        <v>28</v>
      </c>
      <c r="D116" s="3" t="s">
        <v>26</v>
      </c>
      <c r="E116" s="3">
        <v>29</v>
      </c>
      <c r="F116" s="3">
        <v>2015</v>
      </c>
      <c r="G116" s="3">
        <v>132</v>
      </c>
      <c r="H116" s="3">
        <v>543</v>
      </c>
      <c r="I116" s="3">
        <v>168</v>
      </c>
      <c r="J116" s="3">
        <v>26</v>
      </c>
      <c r="K116" s="3">
        <v>4</v>
      </c>
      <c r="L116" s="3">
        <v>25</v>
      </c>
      <c r="M116" s="3">
        <v>98</v>
      </c>
      <c r="N116" s="3">
        <v>84</v>
      </c>
      <c r="O116" s="3">
        <v>48</v>
      </c>
      <c r="P116" s="3">
        <v>96</v>
      </c>
      <c r="Q116" s="3">
        <v>0</v>
      </c>
      <c r="R116" s="3">
        <v>0</v>
      </c>
      <c r="S116" s="3">
        <v>0.309</v>
      </c>
      <c r="T116" s="3">
        <v>0.874</v>
      </c>
      <c r="U116" s="5">
        <v>50.7</v>
      </c>
      <c r="V116" s="5">
        <v>3</v>
      </c>
      <c r="W116" s="5">
        <v>17</v>
      </c>
    </row>
    <row r="117" spans="1:23" ht="15.75" thickBot="1">
      <c r="A117" s="6">
        <v>16</v>
      </c>
      <c r="B117" s="7" t="s">
        <v>277</v>
      </c>
      <c r="C117" s="7" t="s">
        <v>46</v>
      </c>
      <c r="D117" s="6" t="s">
        <v>32</v>
      </c>
      <c r="E117" s="6">
        <v>26</v>
      </c>
      <c r="F117" s="6">
        <v>2015</v>
      </c>
      <c r="G117" s="6">
        <v>134</v>
      </c>
      <c r="H117" s="6">
        <v>518</v>
      </c>
      <c r="I117" s="6">
        <v>149</v>
      </c>
      <c r="J117" s="6">
        <v>32</v>
      </c>
      <c r="K117" s="6">
        <v>2</v>
      </c>
      <c r="L117" s="6">
        <v>32</v>
      </c>
      <c r="M117" s="6">
        <v>91</v>
      </c>
      <c r="N117" s="6">
        <v>84</v>
      </c>
      <c r="O117" s="6">
        <v>40</v>
      </c>
      <c r="P117" s="6">
        <v>103</v>
      </c>
      <c r="Q117" s="6">
        <v>0</v>
      </c>
      <c r="R117" s="6">
        <v>0</v>
      </c>
      <c r="S117" s="6">
        <v>0.28799999999999998</v>
      </c>
      <c r="T117" s="6">
        <v>0.88</v>
      </c>
      <c r="U117" s="8">
        <v>49.1</v>
      </c>
      <c r="V117" s="8">
        <v>2</v>
      </c>
      <c r="W117" s="8">
        <v>15</v>
      </c>
    </row>
    <row r="118" spans="1:23" ht="15.75" thickBot="1">
      <c r="A118" s="3">
        <v>17</v>
      </c>
      <c r="B118" s="4" t="s">
        <v>379</v>
      </c>
      <c r="C118" s="4" t="s">
        <v>86</v>
      </c>
      <c r="D118" s="3" t="s">
        <v>23</v>
      </c>
      <c r="E118" s="3">
        <v>25</v>
      </c>
      <c r="F118" s="3">
        <v>2015</v>
      </c>
      <c r="G118" s="3">
        <v>139</v>
      </c>
      <c r="H118" s="3">
        <v>521</v>
      </c>
      <c r="I118" s="3">
        <v>163</v>
      </c>
      <c r="J118" s="3">
        <v>33</v>
      </c>
      <c r="K118" s="3">
        <v>0</v>
      </c>
      <c r="L118" s="3">
        <v>34</v>
      </c>
      <c r="M118" s="3">
        <v>98</v>
      </c>
      <c r="N118" s="3">
        <v>73</v>
      </c>
      <c r="O118" s="3">
        <v>36</v>
      </c>
      <c r="P118" s="3">
        <v>121</v>
      </c>
      <c r="Q118" s="3">
        <v>1</v>
      </c>
      <c r="R118" s="3">
        <v>0</v>
      </c>
      <c r="S118" s="3">
        <v>0.313</v>
      </c>
      <c r="T118" s="3">
        <v>0.92800000000000005</v>
      </c>
      <c r="U118" s="5">
        <v>49</v>
      </c>
      <c r="V118" s="5">
        <v>1</v>
      </c>
      <c r="W118" s="5">
        <v>17</v>
      </c>
    </row>
    <row r="119" spans="1:23" ht="15.75" thickBot="1">
      <c r="A119" s="6">
        <v>18</v>
      </c>
      <c r="B119" s="7" t="s">
        <v>62</v>
      </c>
      <c r="C119" s="7" t="s">
        <v>58</v>
      </c>
      <c r="D119" s="6" t="s">
        <v>26</v>
      </c>
      <c r="E119" s="6">
        <v>33</v>
      </c>
      <c r="F119" s="6">
        <v>2015</v>
      </c>
      <c r="G119" s="6">
        <v>137</v>
      </c>
      <c r="H119" s="6">
        <v>520</v>
      </c>
      <c r="I119" s="6">
        <v>158</v>
      </c>
      <c r="J119" s="6">
        <v>38</v>
      </c>
      <c r="K119" s="6">
        <v>3</v>
      </c>
      <c r="L119" s="6">
        <v>4</v>
      </c>
      <c r="M119" s="6">
        <v>48</v>
      </c>
      <c r="N119" s="6">
        <v>99</v>
      </c>
      <c r="O119" s="6">
        <v>103</v>
      </c>
      <c r="P119" s="6">
        <v>27</v>
      </c>
      <c r="Q119" s="6">
        <v>14</v>
      </c>
      <c r="R119" s="6">
        <v>1</v>
      </c>
      <c r="S119" s="6">
        <v>0.30399999999999999</v>
      </c>
      <c r="T119" s="6">
        <v>0.83199999999999996</v>
      </c>
      <c r="U119" s="8">
        <v>47.8</v>
      </c>
      <c r="V119" s="8">
        <v>3</v>
      </c>
      <c r="W119" s="8">
        <v>9</v>
      </c>
    </row>
    <row r="120" spans="1:23" ht="15.75" thickBot="1">
      <c r="A120" s="3">
        <v>19</v>
      </c>
      <c r="B120" s="4" t="s">
        <v>273</v>
      </c>
      <c r="C120" s="4" t="s">
        <v>86</v>
      </c>
      <c r="D120" s="3" t="s">
        <v>29</v>
      </c>
      <c r="E120" s="3">
        <v>30</v>
      </c>
      <c r="F120" s="3">
        <v>2015</v>
      </c>
      <c r="G120" s="3">
        <v>157</v>
      </c>
      <c r="H120" s="3">
        <v>601</v>
      </c>
      <c r="I120" s="3">
        <v>165</v>
      </c>
      <c r="J120" s="3">
        <v>37</v>
      </c>
      <c r="K120" s="3">
        <v>1</v>
      </c>
      <c r="L120" s="3">
        <v>34</v>
      </c>
      <c r="M120" s="3">
        <v>112</v>
      </c>
      <c r="N120" s="3">
        <v>94</v>
      </c>
      <c r="O120" s="3">
        <v>65</v>
      </c>
      <c r="P120" s="3">
        <v>115</v>
      </c>
      <c r="Q120" s="3">
        <v>3</v>
      </c>
      <c r="R120" s="3">
        <v>2</v>
      </c>
      <c r="S120" s="3">
        <v>0.27500000000000002</v>
      </c>
      <c r="T120" s="3">
        <v>0.874</v>
      </c>
      <c r="U120" s="5">
        <v>47.3</v>
      </c>
      <c r="V120" s="5">
        <v>24</v>
      </c>
      <c r="W120" s="5">
        <v>13</v>
      </c>
    </row>
    <row r="121" spans="1:23" ht="15.75" thickBot="1">
      <c r="A121" s="6">
        <v>20</v>
      </c>
      <c r="B121" s="7" t="s">
        <v>191</v>
      </c>
      <c r="C121" s="7" t="s">
        <v>31</v>
      </c>
      <c r="D121" s="6" t="s">
        <v>10</v>
      </c>
      <c r="E121" s="6">
        <v>28</v>
      </c>
      <c r="F121" s="6">
        <v>2015</v>
      </c>
      <c r="G121" s="6">
        <v>156</v>
      </c>
      <c r="H121" s="6">
        <v>606</v>
      </c>
      <c r="I121" s="6">
        <v>169</v>
      </c>
      <c r="J121" s="6">
        <v>43</v>
      </c>
      <c r="K121" s="6">
        <v>2</v>
      </c>
      <c r="L121" s="6">
        <v>32</v>
      </c>
      <c r="M121" s="6">
        <v>113</v>
      </c>
      <c r="N121" s="6">
        <v>87</v>
      </c>
      <c r="O121" s="6">
        <v>69</v>
      </c>
      <c r="P121" s="6">
        <v>147</v>
      </c>
      <c r="Q121" s="6">
        <v>1</v>
      </c>
      <c r="R121" s="6">
        <v>1</v>
      </c>
      <c r="S121" s="6">
        <v>0.27900000000000003</v>
      </c>
      <c r="T121" s="6">
        <v>0.872</v>
      </c>
      <c r="U121" s="8">
        <v>44.7</v>
      </c>
      <c r="V121" s="8">
        <v>7</v>
      </c>
      <c r="W121" s="8">
        <v>18</v>
      </c>
    </row>
    <row r="122" spans="1:23" ht="15.75" thickBot="1">
      <c r="A122" s="3">
        <v>21</v>
      </c>
      <c r="B122" s="4" t="s">
        <v>380</v>
      </c>
      <c r="C122" s="4" t="s">
        <v>28</v>
      </c>
      <c r="D122" s="3" t="s">
        <v>29</v>
      </c>
      <c r="E122" s="3">
        <v>27</v>
      </c>
      <c r="F122" s="3">
        <v>2015</v>
      </c>
      <c r="G122" s="3">
        <v>102</v>
      </c>
      <c r="H122" s="3">
        <v>347</v>
      </c>
      <c r="I122" s="3">
        <v>111</v>
      </c>
      <c r="J122" s="3">
        <v>19</v>
      </c>
      <c r="K122" s="3">
        <v>2</v>
      </c>
      <c r="L122" s="3">
        <v>25</v>
      </c>
      <c r="M122" s="3">
        <v>82</v>
      </c>
      <c r="N122" s="3">
        <v>62</v>
      </c>
      <c r="O122" s="3">
        <v>27</v>
      </c>
      <c r="P122" s="3">
        <v>35</v>
      </c>
      <c r="Q122" s="3">
        <v>2</v>
      </c>
      <c r="R122" s="3">
        <v>3</v>
      </c>
      <c r="S122" s="3">
        <v>0.32</v>
      </c>
      <c r="T122" s="3">
        <v>0.97099999999999997</v>
      </c>
      <c r="U122" s="5">
        <v>44.5</v>
      </c>
      <c r="V122" s="5">
        <v>4</v>
      </c>
      <c r="W122" s="5">
        <v>4</v>
      </c>
    </row>
    <row r="123" spans="1:23" ht="15.75" thickBot="1">
      <c r="A123" s="6">
        <v>22</v>
      </c>
      <c r="B123" s="7" t="s">
        <v>284</v>
      </c>
      <c r="C123" s="7" t="s">
        <v>41</v>
      </c>
      <c r="D123" s="6" t="s">
        <v>29</v>
      </c>
      <c r="E123" s="6">
        <v>28</v>
      </c>
      <c r="F123" s="6">
        <v>2015</v>
      </c>
      <c r="G123" s="6">
        <v>131</v>
      </c>
      <c r="H123" s="6">
        <v>494</v>
      </c>
      <c r="I123" s="6">
        <v>152</v>
      </c>
      <c r="J123" s="6">
        <v>26</v>
      </c>
      <c r="K123" s="6">
        <v>0</v>
      </c>
      <c r="L123" s="6">
        <v>31</v>
      </c>
      <c r="M123" s="6">
        <v>88</v>
      </c>
      <c r="N123" s="6">
        <v>76</v>
      </c>
      <c r="O123" s="6">
        <v>38</v>
      </c>
      <c r="P123" s="6">
        <v>86</v>
      </c>
      <c r="Q123" s="6">
        <v>1</v>
      </c>
      <c r="R123" s="6">
        <v>0</v>
      </c>
      <c r="S123" s="6">
        <v>0.308</v>
      </c>
      <c r="T123" s="6">
        <v>0.90700000000000003</v>
      </c>
      <c r="U123" s="8">
        <v>44</v>
      </c>
      <c r="V123" s="8">
        <v>4</v>
      </c>
      <c r="W123" s="8">
        <v>10</v>
      </c>
    </row>
    <row r="124" spans="1:23" ht="15.75" thickBot="1">
      <c r="A124" s="3">
        <v>23</v>
      </c>
      <c r="B124" s="4" t="s">
        <v>381</v>
      </c>
      <c r="C124" s="4" t="s">
        <v>86</v>
      </c>
      <c r="D124" s="3" t="s">
        <v>29</v>
      </c>
      <c r="E124" s="3">
        <v>26</v>
      </c>
      <c r="F124" s="3">
        <v>2015</v>
      </c>
      <c r="G124" s="3">
        <v>125</v>
      </c>
      <c r="H124" s="3">
        <v>463</v>
      </c>
      <c r="I124" s="3">
        <v>132</v>
      </c>
      <c r="J124" s="3">
        <v>31</v>
      </c>
      <c r="K124" s="3">
        <v>0</v>
      </c>
      <c r="L124" s="3">
        <v>32</v>
      </c>
      <c r="M124" s="3">
        <v>81</v>
      </c>
      <c r="N124" s="3">
        <v>77</v>
      </c>
      <c r="O124" s="3">
        <v>39</v>
      </c>
      <c r="P124" s="3">
        <v>62</v>
      </c>
      <c r="Q124" s="3">
        <v>1</v>
      </c>
      <c r="R124" s="3">
        <v>2</v>
      </c>
      <c r="S124" s="3">
        <v>0.28499999999999998</v>
      </c>
      <c r="T124" s="3">
        <v>0.90900000000000003</v>
      </c>
      <c r="U124" s="5">
        <v>40.4</v>
      </c>
      <c r="V124" s="5">
        <v>9</v>
      </c>
      <c r="W124" s="5">
        <v>16</v>
      </c>
    </row>
    <row r="125" spans="1:23" ht="15.75" thickBot="1">
      <c r="A125" s="6">
        <v>24</v>
      </c>
      <c r="B125" s="7" t="s">
        <v>382</v>
      </c>
      <c r="C125" s="7" t="s">
        <v>83</v>
      </c>
      <c r="D125" s="6" t="s">
        <v>26</v>
      </c>
      <c r="E125" s="6">
        <v>25</v>
      </c>
      <c r="F125" s="6">
        <v>2015</v>
      </c>
      <c r="G125" s="6">
        <v>132</v>
      </c>
      <c r="H125" s="6">
        <v>522</v>
      </c>
      <c r="I125" s="6">
        <v>158</v>
      </c>
      <c r="J125" s="6">
        <v>30</v>
      </c>
      <c r="K125" s="6">
        <v>4</v>
      </c>
      <c r="L125" s="6">
        <v>12</v>
      </c>
      <c r="M125" s="6">
        <v>63</v>
      </c>
      <c r="N125" s="6">
        <v>85</v>
      </c>
      <c r="O125" s="6">
        <v>65</v>
      </c>
      <c r="P125" s="6">
        <v>102</v>
      </c>
      <c r="Q125" s="6">
        <v>33</v>
      </c>
      <c r="R125" s="6">
        <v>15</v>
      </c>
      <c r="S125" s="6">
        <v>0.30299999999999999</v>
      </c>
      <c r="T125" s="6">
        <v>0.83299999999999996</v>
      </c>
      <c r="U125" s="8">
        <v>40</v>
      </c>
      <c r="V125" s="8">
        <v>10</v>
      </c>
      <c r="W125" s="8">
        <v>8</v>
      </c>
    </row>
    <row r="126" spans="1:23" ht="15.75" thickBot="1">
      <c r="A126" s="3">
        <v>25</v>
      </c>
      <c r="B126" s="4" t="s">
        <v>56</v>
      </c>
      <c r="C126" s="4" t="s">
        <v>31</v>
      </c>
      <c r="D126" s="3" t="s">
        <v>23</v>
      </c>
      <c r="E126" s="3">
        <v>30</v>
      </c>
      <c r="F126" s="3">
        <v>2015</v>
      </c>
      <c r="G126" s="3">
        <v>158</v>
      </c>
      <c r="H126" s="3">
        <v>600</v>
      </c>
      <c r="I126" s="3">
        <v>169</v>
      </c>
      <c r="J126" s="3">
        <v>38</v>
      </c>
      <c r="K126" s="3">
        <v>2</v>
      </c>
      <c r="L126" s="3">
        <v>27</v>
      </c>
      <c r="M126" s="3">
        <v>105</v>
      </c>
      <c r="N126" s="3">
        <v>86</v>
      </c>
      <c r="O126" s="3">
        <v>76</v>
      </c>
      <c r="P126" s="3">
        <v>33</v>
      </c>
      <c r="Q126" s="3">
        <v>1</v>
      </c>
      <c r="R126" s="3">
        <v>1</v>
      </c>
      <c r="S126" s="3">
        <v>0.28199999999999997</v>
      </c>
      <c r="T126" s="3">
        <v>0.85199999999999998</v>
      </c>
      <c r="U126" s="5">
        <v>37.4</v>
      </c>
      <c r="V126" s="5">
        <v>7</v>
      </c>
      <c r="W126" s="5">
        <v>20</v>
      </c>
    </row>
    <row r="127" spans="1:23" ht="15.75" thickBot="1">
      <c r="A127" s="6">
        <v>26</v>
      </c>
      <c r="B127" s="7" t="s">
        <v>188</v>
      </c>
      <c r="C127" s="7" t="s">
        <v>28</v>
      </c>
      <c r="D127" s="6" t="s">
        <v>10</v>
      </c>
      <c r="E127" s="6">
        <v>29</v>
      </c>
      <c r="F127" s="6">
        <v>2015</v>
      </c>
      <c r="G127" s="6">
        <v>142</v>
      </c>
      <c r="H127" s="6">
        <v>485</v>
      </c>
      <c r="I127" s="6">
        <v>142</v>
      </c>
      <c r="J127" s="6">
        <v>28</v>
      </c>
      <c r="K127" s="6">
        <v>0</v>
      </c>
      <c r="L127" s="6">
        <v>13</v>
      </c>
      <c r="M127" s="6">
        <v>67</v>
      </c>
      <c r="N127" s="6">
        <v>68</v>
      </c>
      <c r="O127" s="6">
        <v>71</v>
      </c>
      <c r="P127" s="6">
        <v>23</v>
      </c>
      <c r="Q127" s="6">
        <v>3</v>
      </c>
      <c r="R127" s="6">
        <v>1</v>
      </c>
      <c r="S127" s="6">
        <v>0.29299999999999998</v>
      </c>
      <c r="T127" s="6">
        <v>0.81</v>
      </c>
      <c r="U127" s="8">
        <v>37.299999999999997</v>
      </c>
      <c r="V127" s="8">
        <v>0</v>
      </c>
      <c r="W127" s="8">
        <v>13</v>
      </c>
    </row>
    <row r="128" spans="1:23" ht="15.75" thickBot="1">
      <c r="A128" s="3">
        <v>27</v>
      </c>
      <c r="B128" s="4" t="s">
        <v>27</v>
      </c>
      <c r="C128" s="4" t="s">
        <v>28</v>
      </c>
      <c r="D128" s="3" t="s">
        <v>29</v>
      </c>
      <c r="E128" s="3">
        <v>30</v>
      </c>
      <c r="F128" s="3">
        <v>2015</v>
      </c>
      <c r="G128" s="3">
        <v>93</v>
      </c>
      <c r="H128" s="3">
        <v>305</v>
      </c>
      <c r="I128" s="3">
        <v>88</v>
      </c>
      <c r="J128" s="3">
        <v>15</v>
      </c>
      <c r="K128" s="3">
        <v>3</v>
      </c>
      <c r="L128" s="3">
        <v>14</v>
      </c>
      <c r="M128" s="3">
        <v>53</v>
      </c>
      <c r="N128" s="3">
        <v>63</v>
      </c>
      <c r="O128" s="3">
        <v>47</v>
      </c>
      <c r="P128" s="3">
        <v>68</v>
      </c>
      <c r="Q128" s="3">
        <v>38</v>
      </c>
      <c r="R128" s="3">
        <v>10</v>
      </c>
      <c r="S128" s="3">
        <v>0.28799999999999998</v>
      </c>
      <c r="T128" s="3">
        <v>0.88200000000000001</v>
      </c>
      <c r="U128" s="5">
        <v>36.4</v>
      </c>
      <c r="V128" s="5">
        <v>6</v>
      </c>
      <c r="W128" s="5">
        <v>2</v>
      </c>
    </row>
    <row r="129" spans="1:23" ht="15.75" thickBot="1">
      <c r="A129" s="6">
        <v>28</v>
      </c>
      <c r="B129" s="7" t="s">
        <v>383</v>
      </c>
      <c r="C129" s="7" t="s">
        <v>58</v>
      </c>
      <c r="D129" s="6" t="s">
        <v>32</v>
      </c>
      <c r="E129" s="6">
        <v>25</v>
      </c>
      <c r="F129" s="6">
        <v>2015</v>
      </c>
      <c r="G129" s="6">
        <v>99</v>
      </c>
      <c r="H129" s="6">
        <v>331</v>
      </c>
      <c r="I129" s="6">
        <v>101</v>
      </c>
      <c r="J129" s="6">
        <v>17</v>
      </c>
      <c r="K129" s="6">
        <v>1</v>
      </c>
      <c r="L129" s="6">
        <v>17</v>
      </c>
      <c r="M129" s="6">
        <v>50</v>
      </c>
      <c r="N129" s="6">
        <v>50</v>
      </c>
      <c r="O129" s="6">
        <v>41</v>
      </c>
      <c r="P129" s="6">
        <v>83</v>
      </c>
      <c r="Q129" s="6">
        <v>0</v>
      </c>
      <c r="R129" s="6">
        <v>0</v>
      </c>
      <c r="S129" s="6">
        <v>0.30499999999999999</v>
      </c>
      <c r="T129" s="6">
        <v>0.89800000000000002</v>
      </c>
      <c r="U129" s="8">
        <v>36.299999999999997</v>
      </c>
      <c r="V129" s="8">
        <v>2</v>
      </c>
      <c r="W129" s="8">
        <v>7</v>
      </c>
    </row>
    <row r="130" spans="1:23" ht="15.75" thickBot="1">
      <c r="A130" s="3">
        <v>29</v>
      </c>
      <c r="B130" s="4" t="s">
        <v>57</v>
      </c>
      <c r="C130" s="4" t="s">
        <v>58</v>
      </c>
      <c r="D130" s="3" t="s">
        <v>23</v>
      </c>
      <c r="E130" s="3">
        <v>35</v>
      </c>
      <c r="F130" s="3">
        <v>2015</v>
      </c>
      <c r="G130" s="3">
        <v>139</v>
      </c>
      <c r="H130" s="3">
        <v>529</v>
      </c>
      <c r="I130" s="3">
        <v>140</v>
      </c>
      <c r="J130" s="3">
        <v>45</v>
      </c>
      <c r="K130" s="3">
        <v>1</v>
      </c>
      <c r="L130" s="3">
        <v>23</v>
      </c>
      <c r="M130" s="3">
        <v>87</v>
      </c>
      <c r="N130" s="3">
        <v>84</v>
      </c>
      <c r="O130" s="3">
        <v>82</v>
      </c>
      <c r="P130" s="3">
        <v>144</v>
      </c>
      <c r="Q130" s="3">
        <v>1</v>
      </c>
      <c r="R130" s="3">
        <v>0</v>
      </c>
      <c r="S130" s="3">
        <v>0.26500000000000001</v>
      </c>
      <c r="T130" s="3">
        <v>0.85099999999999998</v>
      </c>
      <c r="U130" s="5">
        <v>36</v>
      </c>
      <c r="V130" s="5">
        <v>5</v>
      </c>
      <c r="W130" s="5">
        <v>22</v>
      </c>
    </row>
    <row r="131" spans="1:23" ht="15.75" thickBot="1">
      <c r="A131" s="6">
        <v>30</v>
      </c>
      <c r="B131" s="7" t="s">
        <v>231</v>
      </c>
      <c r="C131" s="7" t="s">
        <v>28</v>
      </c>
      <c r="D131" s="6" t="s">
        <v>10</v>
      </c>
      <c r="E131" s="6">
        <v>25</v>
      </c>
      <c r="F131" s="6">
        <v>2015</v>
      </c>
      <c r="G131" s="6">
        <v>117</v>
      </c>
      <c r="H131" s="6">
        <v>432</v>
      </c>
      <c r="I131" s="6">
        <v>139</v>
      </c>
      <c r="J131" s="6">
        <v>39</v>
      </c>
      <c r="K131" s="6">
        <v>4</v>
      </c>
      <c r="L131" s="6">
        <v>4</v>
      </c>
      <c r="M131" s="6">
        <v>53</v>
      </c>
      <c r="N131" s="6">
        <v>56</v>
      </c>
      <c r="O131" s="6">
        <v>35</v>
      </c>
      <c r="P131" s="6">
        <v>91</v>
      </c>
      <c r="Q131" s="6">
        <v>11</v>
      </c>
      <c r="R131" s="6">
        <v>2</v>
      </c>
      <c r="S131" s="6">
        <v>0.32200000000000001</v>
      </c>
      <c r="T131" s="6">
        <v>0.82799999999999996</v>
      </c>
      <c r="U131" s="8">
        <v>35.799999999999997</v>
      </c>
      <c r="V131" s="8">
        <v>1</v>
      </c>
      <c r="W131" s="8">
        <v>7</v>
      </c>
    </row>
    <row r="132" spans="1:23" ht="15.75" thickBot="1">
      <c r="A132" s="3">
        <v>31</v>
      </c>
      <c r="B132" s="4" t="s">
        <v>82</v>
      </c>
      <c r="C132" s="4" t="s">
        <v>58</v>
      </c>
      <c r="D132" s="3" t="s">
        <v>10</v>
      </c>
      <c r="E132" s="3">
        <v>24</v>
      </c>
      <c r="F132" s="3">
        <v>2015</v>
      </c>
      <c r="G132" s="3">
        <v>154</v>
      </c>
      <c r="H132" s="3">
        <v>649</v>
      </c>
      <c r="I132" s="3">
        <v>170</v>
      </c>
      <c r="J132" s="3">
        <v>19</v>
      </c>
      <c r="K132" s="3">
        <v>3</v>
      </c>
      <c r="L132" s="3">
        <v>26</v>
      </c>
      <c r="M132" s="3">
        <v>91</v>
      </c>
      <c r="N132" s="3">
        <v>100</v>
      </c>
      <c r="O132" s="3">
        <v>76</v>
      </c>
      <c r="P132" s="3">
        <v>52</v>
      </c>
      <c r="Q132" s="3">
        <v>0</v>
      </c>
      <c r="R132" s="3">
        <v>1</v>
      </c>
      <c r="S132" s="3">
        <v>0.26200000000000001</v>
      </c>
      <c r="T132" s="3">
        <v>0.76500000000000001</v>
      </c>
      <c r="U132" s="5">
        <v>34.299999999999997</v>
      </c>
      <c r="V132" s="5">
        <v>8</v>
      </c>
      <c r="W132" s="5">
        <v>23</v>
      </c>
    </row>
    <row r="133" spans="1:23" ht="15.75" thickBot="1">
      <c r="A133" s="6">
        <v>32</v>
      </c>
      <c r="B133" s="7" t="s">
        <v>271</v>
      </c>
      <c r="C133" s="7" t="s">
        <v>86</v>
      </c>
      <c r="D133" s="6" t="s">
        <v>9</v>
      </c>
      <c r="E133" s="6">
        <v>32</v>
      </c>
      <c r="F133" s="6">
        <v>2015</v>
      </c>
      <c r="G133" s="6">
        <v>143</v>
      </c>
      <c r="H133" s="6">
        <v>515</v>
      </c>
      <c r="I133" s="6">
        <v>159</v>
      </c>
      <c r="J133" s="6">
        <v>23</v>
      </c>
      <c r="K133" s="6">
        <v>10</v>
      </c>
      <c r="L133" s="6">
        <v>7</v>
      </c>
      <c r="M133" s="6">
        <v>41</v>
      </c>
      <c r="N133" s="6">
        <v>72</v>
      </c>
      <c r="O133" s="6">
        <v>41</v>
      </c>
      <c r="P133" s="6">
        <v>84</v>
      </c>
      <c r="Q133" s="6">
        <v>10</v>
      </c>
      <c r="R133" s="6">
        <v>3</v>
      </c>
      <c r="S133" s="6">
        <v>0.309</v>
      </c>
      <c r="T133" s="6">
        <v>0.79800000000000004</v>
      </c>
      <c r="U133" s="8">
        <v>34.1</v>
      </c>
      <c r="V133" s="8">
        <v>5</v>
      </c>
      <c r="W133" s="8">
        <v>10</v>
      </c>
    </row>
    <row r="134" spans="1:23" ht="15.75" thickBot="1">
      <c r="A134" s="3">
        <v>33</v>
      </c>
      <c r="B134" s="4" t="s">
        <v>75</v>
      </c>
      <c r="C134" s="4" t="s">
        <v>39</v>
      </c>
      <c r="D134" s="3" t="s">
        <v>9</v>
      </c>
      <c r="E134" s="3">
        <v>31</v>
      </c>
      <c r="F134" s="3">
        <v>2015</v>
      </c>
      <c r="G134" s="3">
        <v>135</v>
      </c>
      <c r="H134" s="3">
        <v>545</v>
      </c>
      <c r="I134" s="3">
        <v>158</v>
      </c>
      <c r="J134" s="3">
        <v>33</v>
      </c>
      <c r="K134" s="3">
        <v>2</v>
      </c>
      <c r="L134" s="3">
        <v>5</v>
      </c>
      <c r="M134" s="3">
        <v>50</v>
      </c>
      <c r="N134" s="3">
        <v>82</v>
      </c>
      <c r="O134" s="3">
        <v>60</v>
      </c>
      <c r="P134" s="3">
        <v>79</v>
      </c>
      <c r="Q134" s="3">
        <v>20</v>
      </c>
      <c r="R134" s="3">
        <v>14</v>
      </c>
      <c r="S134" s="3">
        <v>0.28999999999999998</v>
      </c>
      <c r="T134" s="3">
        <v>0.75</v>
      </c>
      <c r="U134" s="5">
        <v>33.299999999999997</v>
      </c>
      <c r="V134" s="5">
        <v>6</v>
      </c>
      <c r="W134" s="5">
        <v>15</v>
      </c>
    </row>
    <row r="135" spans="1:23" ht="15.75" thickBot="1">
      <c r="A135" s="6">
        <v>34</v>
      </c>
      <c r="B135" s="7" t="s">
        <v>384</v>
      </c>
      <c r="C135" s="7" t="s">
        <v>39</v>
      </c>
      <c r="D135" s="6" t="s">
        <v>53</v>
      </c>
      <c r="E135" s="6">
        <v>27</v>
      </c>
      <c r="F135" s="6">
        <v>2015</v>
      </c>
      <c r="G135" s="6">
        <v>110</v>
      </c>
      <c r="H135" s="6">
        <v>403</v>
      </c>
      <c r="I135" s="6">
        <v>122</v>
      </c>
      <c r="J135" s="6">
        <v>30</v>
      </c>
      <c r="K135" s="6">
        <v>2</v>
      </c>
      <c r="L135" s="6">
        <v>12</v>
      </c>
      <c r="M135" s="6">
        <v>56</v>
      </c>
      <c r="N135" s="6">
        <v>49</v>
      </c>
      <c r="O135" s="6">
        <v>23</v>
      </c>
      <c r="P135" s="6">
        <v>53</v>
      </c>
      <c r="Q135" s="6">
        <v>3</v>
      </c>
      <c r="R135" s="6">
        <v>5</v>
      </c>
      <c r="S135" s="6">
        <v>0.30299999999999999</v>
      </c>
      <c r="T135" s="6">
        <v>0.81599999999999995</v>
      </c>
      <c r="U135" s="8">
        <v>32.9</v>
      </c>
      <c r="V135" s="8">
        <v>1</v>
      </c>
      <c r="W135" s="8">
        <v>7</v>
      </c>
    </row>
    <row r="136" spans="1:23" ht="15.75" thickBot="1">
      <c r="A136" s="3">
        <v>35</v>
      </c>
      <c r="B136" s="4" t="s">
        <v>109</v>
      </c>
      <c r="C136" s="4" t="s">
        <v>31</v>
      </c>
      <c r="D136" s="3" t="s">
        <v>9</v>
      </c>
      <c r="E136" s="3">
        <v>28</v>
      </c>
      <c r="F136" s="3">
        <v>2015</v>
      </c>
      <c r="G136" s="3">
        <v>155</v>
      </c>
      <c r="H136" s="3">
        <v>620</v>
      </c>
      <c r="I136" s="3">
        <v>196</v>
      </c>
      <c r="J136" s="3">
        <v>46</v>
      </c>
      <c r="K136" s="3">
        <v>5</v>
      </c>
      <c r="L136" s="3">
        <v>4</v>
      </c>
      <c r="M136" s="3">
        <v>71</v>
      </c>
      <c r="N136" s="3">
        <v>89</v>
      </c>
      <c r="O136" s="3">
        <v>38</v>
      </c>
      <c r="P136" s="3">
        <v>60</v>
      </c>
      <c r="Q136" s="3">
        <v>16</v>
      </c>
      <c r="R136" s="3">
        <v>8</v>
      </c>
      <c r="S136" s="3">
        <v>0.316</v>
      </c>
      <c r="T136" s="3">
        <v>0.78</v>
      </c>
      <c r="U136" s="5">
        <v>32.799999999999997</v>
      </c>
      <c r="V136" s="5">
        <v>2</v>
      </c>
      <c r="W136" s="5">
        <v>10</v>
      </c>
    </row>
    <row r="137" spans="1:23" ht="15.75" thickBot="1">
      <c r="A137" s="6">
        <v>36</v>
      </c>
      <c r="B137" s="7" t="s">
        <v>96</v>
      </c>
      <c r="C137" s="7" t="s">
        <v>83</v>
      </c>
      <c r="D137" s="6" t="s">
        <v>44</v>
      </c>
      <c r="E137" s="6">
        <v>31</v>
      </c>
      <c r="F137" s="6">
        <v>2015</v>
      </c>
      <c r="G137" s="6">
        <v>143</v>
      </c>
      <c r="H137" s="6">
        <v>562</v>
      </c>
      <c r="I137" s="6">
        <v>163</v>
      </c>
      <c r="J137" s="6">
        <v>47</v>
      </c>
      <c r="K137" s="6">
        <v>2</v>
      </c>
      <c r="L137" s="6">
        <v>3</v>
      </c>
      <c r="M137" s="6">
        <v>60</v>
      </c>
      <c r="N137" s="6">
        <v>65</v>
      </c>
      <c r="O137" s="6">
        <v>67</v>
      </c>
      <c r="P137" s="6">
        <v>74</v>
      </c>
      <c r="Q137" s="6">
        <v>4</v>
      </c>
      <c r="R137" s="6">
        <v>2</v>
      </c>
      <c r="S137" s="6">
        <v>0.28999999999999998</v>
      </c>
      <c r="T137" s="6">
        <v>0.76500000000000001</v>
      </c>
      <c r="U137" s="8">
        <v>32.1</v>
      </c>
      <c r="V137" s="8">
        <v>4</v>
      </c>
      <c r="W137" s="8">
        <v>18</v>
      </c>
    </row>
    <row r="138" spans="1:23" ht="15.75" thickBot="1">
      <c r="A138" s="3">
        <v>37</v>
      </c>
      <c r="B138" s="4" t="s">
        <v>85</v>
      </c>
      <c r="C138" s="4" t="s">
        <v>86</v>
      </c>
      <c r="D138" s="3" t="s">
        <v>29</v>
      </c>
      <c r="E138" s="3">
        <v>31</v>
      </c>
      <c r="F138" s="3">
        <v>2015</v>
      </c>
      <c r="G138" s="3">
        <v>96</v>
      </c>
      <c r="H138" s="3">
        <v>341</v>
      </c>
      <c r="I138" s="3">
        <v>110</v>
      </c>
      <c r="J138" s="3">
        <v>17</v>
      </c>
      <c r="K138" s="3">
        <v>2</v>
      </c>
      <c r="L138" s="3">
        <v>19</v>
      </c>
      <c r="M138" s="3">
        <v>62</v>
      </c>
      <c r="N138" s="3">
        <v>55</v>
      </c>
      <c r="O138" s="3">
        <v>26</v>
      </c>
      <c r="P138" s="3">
        <v>40</v>
      </c>
      <c r="Q138" s="3">
        <v>1</v>
      </c>
      <c r="R138" s="3">
        <v>4</v>
      </c>
      <c r="S138" s="3">
        <v>0.32300000000000001</v>
      </c>
      <c r="T138" s="3">
        <v>0.92300000000000004</v>
      </c>
      <c r="U138" s="5">
        <v>31.9</v>
      </c>
      <c r="V138" s="5">
        <v>5</v>
      </c>
      <c r="W138" s="5">
        <v>9</v>
      </c>
    </row>
    <row r="139" spans="1:23" ht="15.75" thickBot="1">
      <c r="A139" s="6">
        <v>38</v>
      </c>
      <c r="B139" s="7" t="s">
        <v>33</v>
      </c>
      <c r="C139" s="7" t="s">
        <v>28</v>
      </c>
      <c r="D139" s="6" t="s">
        <v>23</v>
      </c>
      <c r="E139" s="6">
        <v>28</v>
      </c>
      <c r="F139" s="6">
        <v>2015</v>
      </c>
      <c r="G139" s="6">
        <v>157</v>
      </c>
      <c r="H139" s="6">
        <v>607</v>
      </c>
      <c r="I139" s="6">
        <v>173</v>
      </c>
      <c r="J139" s="6">
        <v>41</v>
      </c>
      <c r="K139" s="6">
        <v>0</v>
      </c>
      <c r="L139" s="6">
        <v>12</v>
      </c>
      <c r="M139" s="6">
        <v>73</v>
      </c>
      <c r="N139" s="6">
        <v>87</v>
      </c>
      <c r="O139" s="6">
        <v>65</v>
      </c>
      <c r="P139" s="6">
        <v>74</v>
      </c>
      <c r="Q139" s="6">
        <v>20</v>
      </c>
      <c r="R139" s="6">
        <v>3</v>
      </c>
      <c r="S139" s="6">
        <v>0.28499999999999998</v>
      </c>
      <c r="T139" s="6">
        <v>0.76900000000000002</v>
      </c>
      <c r="U139" s="8">
        <v>31.8</v>
      </c>
      <c r="V139" s="8">
        <v>6</v>
      </c>
      <c r="W139" s="8">
        <v>19</v>
      </c>
    </row>
    <row r="140" spans="1:23" ht="15.75" thickBot="1">
      <c r="A140" s="3">
        <v>39</v>
      </c>
      <c r="B140" s="4" t="s">
        <v>287</v>
      </c>
      <c r="C140" s="4" t="s">
        <v>36</v>
      </c>
      <c r="D140" s="3" t="s">
        <v>10</v>
      </c>
      <c r="E140" s="3">
        <v>29</v>
      </c>
      <c r="F140" s="3">
        <v>2015</v>
      </c>
      <c r="G140" s="3">
        <v>149</v>
      </c>
      <c r="H140" s="3">
        <v>575</v>
      </c>
      <c r="I140" s="3">
        <v>169</v>
      </c>
      <c r="J140" s="3">
        <v>31</v>
      </c>
      <c r="K140" s="3">
        <v>5</v>
      </c>
      <c r="L140" s="3">
        <v>11</v>
      </c>
      <c r="M140" s="3">
        <v>55</v>
      </c>
      <c r="N140" s="3">
        <v>81</v>
      </c>
      <c r="O140" s="3">
        <v>52</v>
      </c>
      <c r="P140" s="3">
        <v>139</v>
      </c>
      <c r="Q140" s="3">
        <v>12</v>
      </c>
      <c r="R140" s="3">
        <v>6</v>
      </c>
      <c r="S140" s="3">
        <v>0.29399999999999998</v>
      </c>
      <c r="T140" s="3">
        <v>0.77400000000000002</v>
      </c>
      <c r="U140" s="5">
        <v>31.7</v>
      </c>
      <c r="V140" s="5">
        <v>0</v>
      </c>
      <c r="W140" s="5">
        <v>15</v>
      </c>
    </row>
    <row r="141" spans="1:23" ht="15.75" thickBot="1">
      <c r="A141" s="6">
        <v>40</v>
      </c>
      <c r="B141" s="7" t="s">
        <v>52</v>
      </c>
      <c r="C141" s="7" t="s">
        <v>28</v>
      </c>
      <c r="D141" s="6" t="s">
        <v>53</v>
      </c>
      <c r="E141" s="6">
        <v>25</v>
      </c>
      <c r="F141" s="6">
        <v>2015</v>
      </c>
      <c r="G141" s="6">
        <v>98</v>
      </c>
      <c r="H141" s="6">
        <v>372</v>
      </c>
      <c r="I141" s="6">
        <v>107</v>
      </c>
      <c r="J141" s="6">
        <v>25</v>
      </c>
      <c r="K141" s="6">
        <v>3</v>
      </c>
      <c r="L141" s="6">
        <v>6</v>
      </c>
      <c r="M141" s="6">
        <v>37</v>
      </c>
      <c r="N141" s="6">
        <v>72</v>
      </c>
      <c r="O141" s="6">
        <v>50</v>
      </c>
      <c r="P141" s="6">
        <v>67</v>
      </c>
      <c r="Q141" s="6">
        <v>37</v>
      </c>
      <c r="R141" s="6">
        <v>14</v>
      </c>
      <c r="S141" s="6">
        <v>0.28799999999999998</v>
      </c>
      <c r="T141" s="6">
        <v>0.8</v>
      </c>
      <c r="U141" s="8">
        <v>30.9</v>
      </c>
      <c r="V141" s="8">
        <v>7</v>
      </c>
      <c r="W141" s="8">
        <v>3</v>
      </c>
    </row>
    <row r="142" spans="1:23" ht="15.75" thickBot="1">
      <c r="A142" s="3">
        <v>41</v>
      </c>
      <c r="B142" s="4" t="s">
        <v>105</v>
      </c>
      <c r="C142" s="4" t="s">
        <v>46</v>
      </c>
      <c r="D142" s="3" t="s">
        <v>23</v>
      </c>
      <c r="E142" s="3">
        <v>26</v>
      </c>
      <c r="F142" s="3">
        <v>2015</v>
      </c>
      <c r="G142" s="3">
        <v>87</v>
      </c>
      <c r="H142" s="3">
        <v>331</v>
      </c>
      <c r="I142" s="3">
        <v>98</v>
      </c>
      <c r="J142" s="3">
        <v>18</v>
      </c>
      <c r="K142" s="3">
        <v>1</v>
      </c>
      <c r="L142" s="3">
        <v>18</v>
      </c>
      <c r="M142" s="3">
        <v>70</v>
      </c>
      <c r="N142" s="3">
        <v>58</v>
      </c>
      <c r="O142" s="3">
        <v>38</v>
      </c>
      <c r="P142" s="3">
        <v>18</v>
      </c>
      <c r="Q142" s="3">
        <v>2</v>
      </c>
      <c r="R142" s="3">
        <v>1</v>
      </c>
      <c r="S142" s="3">
        <v>0.29599999999999999</v>
      </c>
      <c r="T142" s="3">
        <v>0.89600000000000002</v>
      </c>
      <c r="U142" s="5">
        <v>30.6</v>
      </c>
      <c r="V142" s="5">
        <v>5</v>
      </c>
      <c r="W142" s="5">
        <v>11</v>
      </c>
    </row>
    <row r="143" spans="1:23" ht="15.75" thickBot="1">
      <c r="A143" s="6">
        <v>42</v>
      </c>
      <c r="B143" s="7" t="s">
        <v>385</v>
      </c>
      <c r="C143" s="7" t="s">
        <v>28</v>
      </c>
      <c r="D143" s="6" t="s">
        <v>32</v>
      </c>
      <c r="E143" s="6">
        <v>26</v>
      </c>
      <c r="F143" s="6">
        <v>2015</v>
      </c>
      <c r="G143" s="6">
        <v>57</v>
      </c>
      <c r="H143" s="6">
        <v>181</v>
      </c>
      <c r="I143" s="6">
        <v>61</v>
      </c>
      <c r="J143" s="6">
        <v>13</v>
      </c>
      <c r="K143" s="6">
        <v>0</v>
      </c>
      <c r="L143" s="6">
        <v>13</v>
      </c>
      <c r="M143" s="6">
        <v>43</v>
      </c>
      <c r="N143" s="6">
        <v>33</v>
      </c>
      <c r="O143" s="6">
        <v>17</v>
      </c>
      <c r="P143" s="6">
        <v>19</v>
      </c>
      <c r="Q143" s="6">
        <v>2</v>
      </c>
      <c r="R143" s="6">
        <v>0</v>
      </c>
      <c r="S143" s="6">
        <v>0.33700000000000002</v>
      </c>
      <c r="T143" s="6">
        <v>1.0189999999999999</v>
      </c>
      <c r="U143" s="8">
        <v>29.5</v>
      </c>
      <c r="V143" s="8">
        <v>1</v>
      </c>
      <c r="W143" s="8">
        <v>3</v>
      </c>
    </row>
    <row r="144" spans="1:23" ht="15.75" thickBot="1">
      <c r="A144" s="3">
        <v>43</v>
      </c>
      <c r="B144" s="4" t="s">
        <v>79</v>
      </c>
      <c r="C144" s="4" t="s">
        <v>257</v>
      </c>
      <c r="D144" s="3" t="s">
        <v>53</v>
      </c>
      <c r="E144" s="3">
        <v>29</v>
      </c>
      <c r="F144" s="3">
        <v>2015</v>
      </c>
      <c r="G144" s="3">
        <v>120</v>
      </c>
      <c r="H144" s="3">
        <v>449</v>
      </c>
      <c r="I144" s="3">
        <v>128</v>
      </c>
      <c r="J144" s="3">
        <v>18</v>
      </c>
      <c r="K144" s="3">
        <v>5</v>
      </c>
      <c r="L144" s="3">
        <v>5</v>
      </c>
      <c r="M144" s="3">
        <v>41</v>
      </c>
      <c r="N144" s="3">
        <v>72</v>
      </c>
      <c r="O144" s="3">
        <v>50</v>
      </c>
      <c r="P144" s="3">
        <v>64</v>
      </c>
      <c r="Q144" s="3">
        <v>42</v>
      </c>
      <c r="R144" s="3">
        <v>7</v>
      </c>
      <c r="S144" s="3">
        <v>0.28499999999999998</v>
      </c>
      <c r="T144" s="3">
        <v>0.74199999999999999</v>
      </c>
      <c r="U144" s="5">
        <v>29.4</v>
      </c>
      <c r="V144" s="5">
        <v>5</v>
      </c>
      <c r="W144" s="5">
        <v>4</v>
      </c>
    </row>
    <row r="145" spans="1:23" ht="15.75" thickBot="1">
      <c r="A145" s="6">
        <v>44</v>
      </c>
      <c r="B145" s="7" t="s">
        <v>107</v>
      </c>
      <c r="C145" s="7" t="s">
        <v>83</v>
      </c>
      <c r="D145" s="6" t="s">
        <v>32</v>
      </c>
      <c r="E145" s="6">
        <v>27</v>
      </c>
      <c r="F145" s="6">
        <v>2015</v>
      </c>
      <c r="G145" s="6">
        <v>116</v>
      </c>
      <c r="H145" s="6">
        <v>417</v>
      </c>
      <c r="I145" s="6">
        <v>129</v>
      </c>
      <c r="J145" s="6">
        <v>14</v>
      </c>
      <c r="K145" s="6">
        <v>0</v>
      </c>
      <c r="L145" s="6">
        <v>12</v>
      </c>
      <c r="M145" s="6">
        <v>45</v>
      </c>
      <c r="N145" s="6">
        <v>50</v>
      </c>
      <c r="O145" s="6">
        <v>38</v>
      </c>
      <c r="P145" s="6">
        <v>66</v>
      </c>
      <c r="Q145" s="6">
        <v>0</v>
      </c>
      <c r="R145" s="6">
        <v>0</v>
      </c>
      <c r="S145" s="6">
        <v>0.309</v>
      </c>
      <c r="T145" s="6">
        <v>0.79600000000000004</v>
      </c>
      <c r="U145" s="8">
        <v>29</v>
      </c>
      <c r="V145" s="8">
        <v>2</v>
      </c>
      <c r="W145" s="8">
        <v>10</v>
      </c>
    </row>
    <row r="146" spans="1:23" ht="15.75" thickBot="1">
      <c r="A146" s="3">
        <v>45</v>
      </c>
      <c r="B146" s="4" t="s">
        <v>103</v>
      </c>
      <c r="C146" s="4" t="s">
        <v>46</v>
      </c>
      <c r="D146" s="3" t="s">
        <v>9</v>
      </c>
      <c r="E146" s="3">
        <v>28</v>
      </c>
      <c r="F146" s="3">
        <v>2015</v>
      </c>
      <c r="G146" s="3">
        <v>116</v>
      </c>
      <c r="H146" s="3">
        <v>453</v>
      </c>
      <c r="I146" s="3">
        <v>132</v>
      </c>
      <c r="J146" s="3">
        <v>34</v>
      </c>
      <c r="K146" s="3">
        <v>2</v>
      </c>
      <c r="L146" s="3">
        <v>9</v>
      </c>
      <c r="M146" s="3">
        <v>73</v>
      </c>
      <c r="N146" s="3">
        <v>78</v>
      </c>
      <c r="O146" s="3">
        <v>44</v>
      </c>
      <c r="P146" s="3">
        <v>67</v>
      </c>
      <c r="Q146" s="3">
        <v>0</v>
      </c>
      <c r="R146" s="3">
        <v>0</v>
      </c>
      <c r="S146" s="3">
        <v>0.29099999999999998</v>
      </c>
      <c r="T146" s="3">
        <v>0.78800000000000003</v>
      </c>
      <c r="U146" s="5">
        <v>28.6</v>
      </c>
      <c r="V146" s="5">
        <v>3</v>
      </c>
      <c r="W146" s="5">
        <v>13</v>
      </c>
    </row>
    <row r="147" spans="1:23" ht="15.75" thickBot="1">
      <c r="A147" s="6">
        <v>46</v>
      </c>
      <c r="B147" s="7" t="s">
        <v>386</v>
      </c>
      <c r="C147" s="7" t="s">
        <v>28</v>
      </c>
      <c r="D147" s="6" t="s">
        <v>23</v>
      </c>
      <c r="E147" s="6">
        <v>23</v>
      </c>
      <c r="F147" s="6">
        <v>2015</v>
      </c>
      <c r="G147" s="6">
        <v>132</v>
      </c>
      <c r="H147" s="6">
        <v>444</v>
      </c>
      <c r="I147" s="6">
        <v>123</v>
      </c>
      <c r="J147" s="6">
        <v>24</v>
      </c>
      <c r="K147" s="6">
        <v>2</v>
      </c>
      <c r="L147" s="6">
        <v>15</v>
      </c>
      <c r="M147" s="6">
        <v>67</v>
      </c>
      <c r="N147" s="6">
        <v>59</v>
      </c>
      <c r="O147" s="6">
        <v>65</v>
      </c>
      <c r="P147" s="6">
        <v>110</v>
      </c>
      <c r="Q147" s="6">
        <v>1</v>
      </c>
      <c r="R147" s="6">
        <v>0</v>
      </c>
      <c r="S147" s="6">
        <v>0.27700000000000002</v>
      </c>
      <c r="T147" s="6">
        <v>0.81</v>
      </c>
      <c r="U147" s="8">
        <v>27.8</v>
      </c>
      <c r="V147" s="8">
        <v>3</v>
      </c>
      <c r="W147" s="8">
        <v>17</v>
      </c>
    </row>
    <row r="148" spans="1:23" ht="15.75" thickBot="1">
      <c r="A148" s="3">
        <v>47</v>
      </c>
      <c r="B148" s="4" t="s">
        <v>70</v>
      </c>
      <c r="C148" s="4" t="s">
        <v>83</v>
      </c>
      <c r="D148" s="3" t="s">
        <v>23</v>
      </c>
      <c r="E148" s="3">
        <v>33</v>
      </c>
      <c r="F148" s="3">
        <v>2015</v>
      </c>
      <c r="G148" s="3">
        <v>149</v>
      </c>
      <c r="H148" s="3">
        <v>592</v>
      </c>
      <c r="I148" s="3">
        <v>170</v>
      </c>
      <c r="J148" s="3">
        <v>52</v>
      </c>
      <c r="K148" s="3">
        <v>1</v>
      </c>
      <c r="L148" s="3">
        <v>14</v>
      </c>
      <c r="M148" s="3">
        <v>79</v>
      </c>
      <c r="N148" s="3">
        <v>68</v>
      </c>
      <c r="O148" s="3">
        <v>48</v>
      </c>
      <c r="P148" s="3">
        <v>94</v>
      </c>
      <c r="Q148" s="3">
        <v>0</v>
      </c>
      <c r="R148" s="3">
        <v>1</v>
      </c>
      <c r="S148" s="3">
        <v>0.28699999999999998</v>
      </c>
      <c r="T148" s="3">
        <v>0.79700000000000004</v>
      </c>
      <c r="U148" s="5">
        <v>26.8</v>
      </c>
      <c r="V148" s="5">
        <v>12</v>
      </c>
      <c r="W148" s="5">
        <v>24</v>
      </c>
    </row>
    <row r="149" spans="1:23" ht="15.75" thickBot="1">
      <c r="A149" s="6">
        <v>48</v>
      </c>
      <c r="B149" s="7" t="s">
        <v>89</v>
      </c>
      <c r="C149" s="7" t="s">
        <v>36</v>
      </c>
      <c r="D149" s="6" t="s">
        <v>29</v>
      </c>
      <c r="E149" s="6">
        <v>27</v>
      </c>
      <c r="F149" s="6">
        <v>2015</v>
      </c>
      <c r="G149" s="6">
        <v>95</v>
      </c>
      <c r="H149" s="6">
        <v>366</v>
      </c>
      <c r="I149" s="6">
        <v>98</v>
      </c>
      <c r="J149" s="6">
        <v>17</v>
      </c>
      <c r="K149" s="6">
        <v>2</v>
      </c>
      <c r="L149" s="6">
        <v>26</v>
      </c>
      <c r="M149" s="6">
        <v>66</v>
      </c>
      <c r="N149" s="6">
        <v>59</v>
      </c>
      <c r="O149" s="6">
        <v>29</v>
      </c>
      <c r="P149" s="6">
        <v>87</v>
      </c>
      <c r="Q149" s="6">
        <v>3</v>
      </c>
      <c r="R149" s="6">
        <v>4</v>
      </c>
      <c r="S149" s="6">
        <v>0.26800000000000002</v>
      </c>
      <c r="T149" s="6">
        <v>0.86099999999999999</v>
      </c>
      <c r="U149" s="8">
        <v>26.2</v>
      </c>
      <c r="V149" s="8">
        <v>2</v>
      </c>
      <c r="W149" s="8">
        <v>8</v>
      </c>
    </row>
    <row r="150" spans="1:23" ht="15.75" thickBot="1">
      <c r="A150" s="3">
        <v>49</v>
      </c>
      <c r="B150" s="4" t="s">
        <v>220</v>
      </c>
      <c r="C150" s="4" t="s">
        <v>41</v>
      </c>
      <c r="D150" s="3" t="s">
        <v>53</v>
      </c>
      <c r="E150" s="3">
        <v>26</v>
      </c>
      <c r="F150" s="3">
        <v>2015</v>
      </c>
      <c r="G150" s="3">
        <v>137</v>
      </c>
      <c r="H150" s="3">
        <v>559</v>
      </c>
      <c r="I150" s="3">
        <v>162</v>
      </c>
      <c r="J150" s="3">
        <v>21</v>
      </c>
      <c r="K150" s="3">
        <v>4</v>
      </c>
      <c r="L150" s="3">
        <v>3</v>
      </c>
      <c r="M150" s="3">
        <v>62</v>
      </c>
      <c r="N150" s="3">
        <v>60</v>
      </c>
      <c r="O150" s="3">
        <v>32</v>
      </c>
      <c r="P150" s="3">
        <v>121</v>
      </c>
      <c r="Q150" s="3">
        <v>58</v>
      </c>
      <c r="R150" s="3">
        <v>10</v>
      </c>
      <c r="S150" s="3">
        <v>0.28999999999999998</v>
      </c>
      <c r="T150" s="3">
        <v>0.68100000000000005</v>
      </c>
      <c r="U150" s="5">
        <v>25.7</v>
      </c>
      <c r="V150" s="5">
        <v>0</v>
      </c>
      <c r="W150" s="5">
        <v>14</v>
      </c>
    </row>
    <row r="151" spans="1:23" ht="15.75" thickBot="1">
      <c r="A151" s="6">
        <v>50</v>
      </c>
      <c r="B151" s="7" t="s">
        <v>221</v>
      </c>
      <c r="C151" s="7" t="s">
        <v>72</v>
      </c>
      <c r="D151" s="6" t="s">
        <v>9</v>
      </c>
      <c r="E151" s="6">
        <v>28</v>
      </c>
      <c r="F151" s="6">
        <v>2015</v>
      </c>
      <c r="G151" s="6">
        <v>153</v>
      </c>
      <c r="H151" s="6">
        <v>622</v>
      </c>
      <c r="I151" s="6">
        <v>207</v>
      </c>
      <c r="J151" s="6">
        <v>45</v>
      </c>
      <c r="K151" s="6">
        <v>2</v>
      </c>
      <c r="L151" s="6">
        <v>6</v>
      </c>
      <c r="M151" s="6">
        <v>74</v>
      </c>
      <c r="N151" s="6">
        <v>87</v>
      </c>
      <c r="O151" s="6">
        <v>39</v>
      </c>
      <c r="P151" s="6">
        <v>94</v>
      </c>
      <c r="Q151" s="6">
        <v>26</v>
      </c>
      <c r="R151" s="6">
        <v>15</v>
      </c>
      <c r="S151" s="6">
        <v>0.33300000000000002</v>
      </c>
      <c r="T151" s="6">
        <v>0.81</v>
      </c>
      <c r="U151" s="8">
        <v>25.2</v>
      </c>
      <c r="V151" s="8">
        <v>1</v>
      </c>
      <c r="W151" s="8">
        <v>5</v>
      </c>
    </row>
    <row r="152" spans="1:23" ht="15.75" thickBot="1">
      <c r="A152" s="3">
        <v>51</v>
      </c>
      <c r="B152" s="4" t="s">
        <v>387</v>
      </c>
      <c r="C152" s="4" t="s">
        <v>41</v>
      </c>
      <c r="D152" s="3" t="s">
        <v>26</v>
      </c>
      <c r="E152" s="3">
        <v>25</v>
      </c>
      <c r="F152" s="3">
        <v>2015</v>
      </c>
      <c r="G152" s="3">
        <v>120</v>
      </c>
      <c r="H152" s="3">
        <v>467</v>
      </c>
      <c r="I152" s="3">
        <v>135</v>
      </c>
      <c r="J152" s="3">
        <v>25</v>
      </c>
      <c r="K152" s="3">
        <v>5</v>
      </c>
      <c r="L152" s="3">
        <v>10</v>
      </c>
      <c r="M152" s="3">
        <v>57</v>
      </c>
      <c r="N152" s="3">
        <v>65</v>
      </c>
      <c r="O152" s="3">
        <v>29</v>
      </c>
      <c r="P152" s="3">
        <v>84</v>
      </c>
      <c r="Q152" s="3">
        <v>54</v>
      </c>
      <c r="R152" s="3">
        <v>17</v>
      </c>
      <c r="S152" s="3">
        <v>0.28899999999999998</v>
      </c>
      <c r="T152" s="3">
        <v>0.75900000000000001</v>
      </c>
      <c r="U152" s="5">
        <v>25.1</v>
      </c>
      <c r="V152" s="5">
        <v>1</v>
      </c>
      <c r="W152" s="5">
        <v>4</v>
      </c>
    </row>
    <row r="153" spans="1:23" ht="15.75" thickBot="1">
      <c r="A153" s="6">
        <v>52</v>
      </c>
      <c r="B153" s="7" t="s">
        <v>266</v>
      </c>
      <c r="C153" s="7" t="s">
        <v>86</v>
      </c>
      <c r="D153" s="6" t="s">
        <v>53</v>
      </c>
      <c r="E153" s="6">
        <v>28</v>
      </c>
      <c r="F153" s="6">
        <v>2015</v>
      </c>
      <c r="G153" s="6">
        <v>155</v>
      </c>
      <c r="H153" s="6">
        <v>573</v>
      </c>
      <c r="I153" s="6">
        <v>167</v>
      </c>
      <c r="J153" s="6">
        <v>32</v>
      </c>
      <c r="K153" s="6">
        <v>3</v>
      </c>
      <c r="L153" s="6">
        <v>6</v>
      </c>
      <c r="M153" s="6">
        <v>53</v>
      </c>
      <c r="N153" s="6">
        <v>74</v>
      </c>
      <c r="O153" s="6">
        <v>50</v>
      </c>
      <c r="P153" s="6">
        <v>107</v>
      </c>
      <c r="Q153" s="6">
        <v>4</v>
      </c>
      <c r="R153" s="6">
        <v>4</v>
      </c>
      <c r="S153" s="6">
        <v>0.29099999999999998</v>
      </c>
      <c r="T153" s="6">
        <v>0.74299999999999999</v>
      </c>
      <c r="U153" s="8">
        <v>25.1</v>
      </c>
      <c r="V153" s="8">
        <v>7</v>
      </c>
      <c r="W153" s="8">
        <v>4</v>
      </c>
    </row>
    <row r="154" spans="1:23" ht="15.75" thickBot="1">
      <c r="A154" s="3">
        <v>53</v>
      </c>
      <c r="B154" s="4" t="s">
        <v>269</v>
      </c>
      <c r="C154" s="4" t="s">
        <v>31</v>
      </c>
      <c r="D154" s="3" t="s">
        <v>9</v>
      </c>
      <c r="E154" s="3">
        <v>31</v>
      </c>
      <c r="F154" s="3">
        <v>2015</v>
      </c>
      <c r="G154" s="3">
        <v>135</v>
      </c>
      <c r="H154" s="3">
        <v>513</v>
      </c>
      <c r="I154" s="3">
        <v>147</v>
      </c>
      <c r="J154" s="3">
        <v>33</v>
      </c>
      <c r="K154" s="3">
        <v>1</v>
      </c>
      <c r="L154" s="3">
        <v>21</v>
      </c>
      <c r="M154" s="3">
        <v>82</v>
      </c>
      <c r="N154" s="3">
        <v>83</v>
      </c>
      <c r="O154" s="3">
        <v>43</v>
      </c>
      <c r="P154" s="3">
        <v>81</v>
      </c>
      <c r="Q154" s="3">
        <v>1</v>
      </c>
      <c r="R154" s="3">
        <v>0</v>
      </c>
      <c r="S154" s="3">
        <v>0.28599999999999998</v>
      </c>
      <c r="T154" s="3">
        <v>0.81799999999999995</v>
      </c>
      <c r="U154" s="5">
        <v>24.7</v>
      </c>
      <c r="V154" s="5">
        <v>1</v>
      </c>
      <c r="W154" s="5">
        <v>14</v>
      </c>
    </row>
    <row r="155" spans="1:23" ht="15.75" thickBot="1">
      <c r="A155" s="6">
        <v>54</v>
      </c>
      <c r="B155" s="7" t="s">
        <v>388</v>
      </c>
      <c r="C155" s="7" t="s">
        <v>41</v>
      </c>
      <c r="D155" s="6" t="s">
        <v>23</v>
      </c>
      <c r="E155" s="6">
        <v>27</v>
      </c>
      <c r="F155" s="6">
        <v>2015</v>
      </c>
      <c r="G155" s="6">
        <v>137</v>
      </c>
      <c r="H155" s="6">
        <v>495</v>
      </c>
      <c r="I155" s="6">
        <v>149</v>
      </c>
      <c r="J155" s="6">
        <v>27</v>
      </c>
      <c r="K155" s="6">
        <v>1</v>
      </c>
      <c r="L155" s="6">
        <v>19</v>
      </c>
      <c r="M155" s="6">
        <v>64</v>
      </c>
      <c r="N155" s="6">
        <v>68</v>
      </c>
      <c r="O155" s="6">
        <v>23</v>
      </c>
      <c r="P155" s="6">
        <v>85</v>
      </c>
      <c r="Q155" s="6">
        <v>1</v>
      </c>
      <c r="R155" s="6">
        <v>0</v>
      </c>
      <c r="S155" s="6">
        <v>0.30099999999999999</v>
      </c>
      <c r="T155" s="6">
        <v>0.80600000000000005</v>
      </c>
      <c r="U155" s="8">
        <v>24.1</v>
      </c>
      <c r="V155" s="8">
        <v>3</v>
      </c>
      <c r="W155" s="8">
        <v>12</v>
      </c>
    </row>
    <row r="156" spans="1:23" ht="15.75" thickBot="1">
      <c r="A156" s="3">
        <v>55</v>
      </c>
      <c r="B156" s="4" t="s">
        <v>190</v>
      </c>
      <c r="C156" s="4" t="s">
        <v>72</v>
      </c>
      <c r="D156" s="3" t="s">
        <v>23</v>
      </c>
      <c r="E156" s="3">
        <v>26</v>
      </c>
      <c r="F156" s="3">
        <v>2015</v>
      </c>
      <c r="G156" s="3">
        <v>62</v>
      </c>
      <c r="H156" s="3">
        <v>249</v>
      </c>
      <c r="I156" s="3">
        <v>83</v>
      </c>
      <c r="J156" s="3">
        <v>26</v>
      </c>
      <c r="K156" s="3">
        <v>1</v>
      </c>
      <c r="L156" s="3">
        <v>11</v>
      </c>
      <c r="M156" s="3">
        <v>41</v>
      </c>
      <c r="N156" s="3">
        <v>35</v>
      </c>
      <c r="O156" s="3">
        <v>17</v>
      </c>
      <c r="P156" s="3">
        <v>56</v>
      </c>
      <c r="Q156" s="3">
        <v>0</v>
      </c>
      <c r="R156" s="3">
        <v>1</v>
      </c>
      <c r="S156" s="3">
        <v>0.33300000000000002</v>
      </c>
      <c r="T156" s="3">
        <v>0.95899999999999996</v>
      </c>
      <c r="U156" s="5">
        <v>24.1</v>
      </c>
      <c r="V156" s="5">
        <v>2</v>
      </c>
      <c r="W156" s="5">
        <v>2</v>
      </c>
    </row>
    <row r="157" spans="1:23" ht="15.75" thickBot="1">
      <c r="A157" s="6">
        <v>56</v>
      </c>
      <c r="B157" s="7" t="s">
        <v>99</v>
      </c>
      <c r="C157" s="7" t="s">
        <v>58</v>
      </c>
      <c r="D157" s="6" t="s">
        <v>9</v>
      </c>
      <c r="E157" s="6">
        <v>35</v>
      </c>
      <c r="F157" s="6">
        <v>2015</v>
      </c>
      <c r="G157" s="6">
        <v>107</v>
      </c>
      <c r="H157" s="6">
        <v>390</v>
      </c>
      <c r="I157" s="6">
        <v>100</v>
      </c>
      <c r="J157" s="6">
        <v>32</v>
      </c>
      <c r="K157" s="6">
        <v>2</v>
      </c>
      <c r="L157" s="6">
        <v>9</v>
      </c>
      <c r="M157" s="6">
        <v>55</v>
      </c>
      <c r="N157" s="6">
        <v>70</v>
      </c>
      <c r="O157" s="6">
        <v>72</v>
      </c>
      <c r="P157" s="6">
        <v>63</v>
      </c>
      <c r="Q157" s="6">
        <v>2</v>
      </c>
      <c r="R157" s="6">
        <v>1</v>
      </c>
      <c r="S157" s="6">
        <v>0.25600000000000001</v>
      </c>
      <c r="T157" s="6">
        <v>0.79</v>
      </c>
      <c r="U157" s="8">
        <v>23.7</v>
      </c>
      <c r="V157" s="8">
        <v>3</v>
      </c>
      <c r="W157" s="8">
        <v>10</v>
      </c>
    </row>
    <row r="158" spans="1:23" ht="15.75" thickBot="1">
      <c r="A158" s="3">
        <v>57</v>
      </c>
      <c r="B158" s="4" t="s">
        <v>272</v>
      </c>
      <c r="C158" s="4" t="s">
        <v>205</v>
      </c>
      <c r="D158" s="3" t="s">
        <v>32</v>
      </c>
      <c r="E158" s="3">
        <v>28</v>
      </c>
      <c r="F158" s="3">
        <v>2015</v>
      </c>
      <c r="G158" s="3">
        <v>103</v>
      </c>
      <c r="H158" s="3">
        <v>330</v>
      </c>
      <c r="I158" s="3">
        <v>96</v>
      </c>
      <c r="J158" s="3">
        <v>15</v>
      </c>
      <c r="K158" s="3">
        <v>2</v>
      </c>
      <c r="L158" s="3">
        <v>9</v>
      </c>
      <c r="M158" s="3">
        <v>32</v>
      </c>
      <c r="N158" s="3">
        <v>34</v>
      </c>
      <c r="O158" s="3">
        <v>36</v>
      </c>
      <c r="P158" s="3">
        <v>87</v>
      </c>
      <c r="Q158" s="3">
        <v>0</v>
      </c>
      <c r="R158" s="3">
        <v>0</v>
      </c>
      <c r="S158" s="3">
        <v>0.29099999999999998</v>
      </c>
      <c r="T158" s="3">
        <v>0.79700000000000004</v>
      </c>
      <c r="U158" s="5">
        <v>23.1</v>
      </c>
      <c r="V158" s="5">
        <v>5</v>
      </c>
      <c r="W158" s="5">
        <v>7</v>
      </c>
    </row>
    <row r="159" spans="1:23" ht="15.75" thickBot="1">
      <c r="A159" s="6">
        <v>58</v>
      </c>
      <c r="B159" s="7" t="s">
        <v>184</v>
      </c>
      <c r="C159" s="7" t="s">
        <v>72</v>
      </c>
      <c r="D159" s="6" t="s">
        <v>50</v>
      </c>
      <c r="E159" s="6">
        <v>37</v>
      </c>
      <c r="F159" s="6">
        <v>2015</v>
      </c>
      <c r="G159" s="6">
        <v>98</v>
      </c>
      <c r="H159" s="6">
        <v>370</v>
      </c>
      <c r="I159" s="6">
        <v>107</v>
      </c>
      <c r="J159" s="6">
        <v>15</v>
      </c>
      <c r="K159" s="6">
        <v>1</v>
      </c>
      <c r="L159" s="6">
        <v>15</v>
      </c>
      <c r="M159" s="6">
        <v>66</v>
      </c>
      <c r="N159" s="6">
        <v>64</v>
      </c>
      <c r="O159" s="6">
        <v>47</v>
      </c>
      <c r="P159" s="6">
        <v>81</v>
      </c>
      <c r="Q159" s="6">
        <v>14</v>
      </c>
      <c r="R159" s="6">
        <v>2</v>
      </c>
      <c r="S159" s="6">
        <v>0.28899999999999998</v>
      </c>
      <c r="T159" s="6">
        <v>0.83699999999999997</v>
      </c>
      <c r="U159" s="8">
        <v>23.1</v>
      </c>
      <c r="V159" s="8">
        <v>10</v>
      </c>
      <c r="W159" s="8">
        <v>11</v>
      </c>
    </row>
    <row r="160" spans="1:23" ht="15.75" thickBot="1">
      <c r="A160" s="3">
        <v>59</v>
      </c>
      <c r="B160" s="4" t="s">
        <v>265</v>
      </c>
      <c r="C160" s="4" t="s">
        <v>86</v>
      </c>
      <c r="D160" s="3" t="s">
        <v>10</v>
      </c>
      <c r="E160" s="3">
        <v>25</v>
      </c>
      <c r="F160" s="3">
        <v>2015</v>
      </c>
      <c r="G160" s="3">
        <v>122</v>
      </c>
      <c r="H160" s="3">
        <v>479</v>
      </c>
      <c r="I160" s="3">
        <v>133</v>
      </c>
      <c r="J160" s="3">
        <v>20</v>
      </c>
      <c r="K160" s="3">
        <v>6</v>
      </c>
      <c r="L160" s="3">
        <v>3</v>
      </c>
      <c r="M160" s="3">
        <v>35</v>
      </c>
      <c r="N160" s="3">
        <v>77</v>
      </c>
      <c r="O160" s="3">
        <v>57</v>
      </c>
      <c r="P160" s="3">
        <v>106</v>
      </c>
      <c r="Q160" s="3">
        <v>19</v>
      </c>
      <c r="R160" s="3">
        <v>4</v>
      </c>
      <c r="S160" s="3">
        <v>0.27800000000000002</v>
      </c>
      <c r="T160" s="3">
        <v>0.72199999999999998</v>
      </c>
      <c r="U160" s="5">
        <v>22.7</v>
      </c>
      <c r="V160" s="5">
        <v>4</v>
      </c>
      <c r="W160" s="5">
        <v>5</v>
      </c>
    </row>
    <row r="161" spans="1:23" ht="15.75" thickBot="1">
      <c r="A161" s="6">
        <v>60</v>
      </c>
      <c r="B161" s="7" t="s">
        <v>274</v>
      </c>
      <c r="C161" s="7" t="s">
        <v>36</v>
      </c>
      <c r="D161" s="6" t="s">
        <v>50</v>
      </c>
      <c r="E161" s="6">
        <v>31</v>
      </c>
      <c r="F161" s="6">
        <v>2015</v>
      </c>
      <c r="G161" s="6">
        <v>154</v>
      </c>
      <c r="H161" s="6">
        <v>582</v>
      </c>
      <c r="I161" s="6">
        <v>159</v>
      </c>
      <c r="J161" s="6">
        <v>22</v>
      </c>
      <c r="K161" s="6">
        <v>3</v>
      </c>
      <c r="L161" s="6">
        <v>21</v>
      </c>
      <c r="M161" s="6">
        <v>81</v>
      </c>
      <c r="N161" s="6">
        <v>71</v>
      </c>
      <c r="O161" s="6">
        <v>49</v>
      </c>
      <c r="P161" s="6">
        <v>102</v>
      </c>
      <c r="Q161" s="6">
        <v>2</v>
      </c>
      <c r="R161" s="6">
        <v>0</v>
      </c>
      <c r="S161" s="6">
        <v>0.27300000000000002</v>
      </c>
      <c r="T161" s="6">
        <v>0.76500000000000001</v>
      </c>
      <c r="U161" s="8">
        <v>21.9</v>
      </c>
      <c r="V161" s="8">
        <v>7</v>
      </c>
      <c r="W161" s="8">
        <v>27</v>
      </c>
    </row>
    <row r="162" spans="1:23" ht="15.75" thickBot="1">
      <c r="A162" s="3">
        <v>61</v>
      </c>
      <c r="B162" s="4" t="s">
        <v>112</v>
      </c>
      <c r="C162" s="4" t="s">
        <v>58</v>
      </c>
      <c r="D162" s="3" t="s">
        <v>32</v>
      </c>
      <c r="E162" s="3">
        <v>29</v>
      </c>
      <c r="F162" s="3">
        <v>2015</v>
      </c>
      <c r="G162" s="3">
        <v>78</v>
      </c>
      <c r="H162" s="3">
        <v>276</v>
      </c>
      <c r="I162" s="3">
        <v>80</v>
      </c>
      <c r="J162" s="3">
        <v>26</v>
      </c>
      <c r="K162" s="3">
        <v>1</v>
      </c>
      <c r="L162" s="3">
        <v>3</v>
      </c>
      <c r="M162" s="3">
        <v>29</v>
      </c>
      <c r="N162" s="3">
        <v>33</v>
      </c>
      <c r="O162" s="3">
        <v>39</v>
      </c>
      <c r="P162" s="3">
        <v>67</v>
      </c>
      <c r="Q162" s="3">
        <v>0</v>
      </c>
      <c r="R162" s="3">
        <v>0</v>
      </c>
      <c r="S162" s="3">
        <v>0.28999999999999998</v>
      </c>
      <c r="T162" s="3">
        <v>0.80600000000000005</v>
      </c>
      <c r="U162" s="5">
        <v>20.8</v>
      </c>
      <c r="V162" s="5">
        <v>3</v>
      </c>
      <c r="W162" s="5">
        <v>8</v>
      </c>
    </row>
    <row r="163" spans="1:23" ht="15.75" thickBot="1">
      <c r="A163" s="6">
        <v>62</v>
      </c>
      <c r="B163" s="7" t="s">
        <v>73</v>
      </c>
      <c r="C163" s="7" t="s">
        <v>41</v>
      </c>
      <c r="D163" s="6" t="s">
        <v>23</v>
      </c>
      <c r="E163" s="6">
        <v>32</v>
      </c>
      <c r="F163" s="6">
        <v>2015</v>
      </c>
      <c r="G163" s="6">
        <v>136</v>
      </c>
      <c r="H163" s="6">
        <v>523</v>
      </c>
      <c r="I163" s="6">
        <v>150</v>
      </c>
      <c r="J163" s="6">
        <v>22</v>
      </c>
      <c r="K163" s="6">
        <v>1</v>
      </c>
      <c r="L163" s="6">
        <v>16</v>
      </c>
      <c r="M163" s="6">
        <v>58</v>
      </c>
      <c r="N163" s="6">
        <v>71</v>
      </c>
      <c r="O163" s="6">
        <v>44</v>
      </c>
      <c r="P163" s="6">
        <v>143</v>
      </c>
      <c r="Q163" s="6">
        <v>0</v>
      </c>
      <c r="R163" s="6">
        <v>0</v>
      </c>
      <c r="S163" s="6">
        <v>0.28699999999999998</v>
      </c>
      <c r="T163" s="6">
        <v>0.77300000000000002</v>
      </c>
      <c r="U163" s="8">
        <v>20.5</v>
      </c>
      <c r="V163" s="8">
        <v>8</v>
      </c>
      <c r="W163" s="8">
        <v>7</v>
      </c>
    </row>
    <row r="164" spans="1:23" ht="15.75" thickBot="1">
      <c r="A164" s="3">
        <v>63</v>
      </c>
      <c r="B164" s="4" t="s">
        <v>278</v>
      </c>
      <c r="C164" s="4" t="s">
        <v>39</v>
      </c>
      <c r="D164" s="3" t="s">
        <v>29</v>
      </c>
      <c r="E164" s="3">
        <v>26</v>
      </c>
      <c r="F164" s="3">
        <v>2015</v>
      </c>
      <c r="G164" s="3">
        <v>88</v>
      </c>
      <c r="H164" s="3">
        <v>324</v>
      </c>
      <c r="I164" s="3">
        <v>82</v>
      </c>
      <c r="J164" s="3">
        <v>20</v>
      </c>
      <c r="K164" s="3">
        <v>0</v>
      </c>
      <c r="L164" s="3">
        <v>17</v>
      </c>
      <c r="M164" s="3">
        <v>62</v>
      </c>
      <c r="N164" s="3">
        <v>45</v>
      </c>
      <c r="O164" s="3">
        <v>30</v>
      </c>
      <c r="P164" s="3">
        <v>73</v>
      </c>
      <c r="Q164" s="3">
        <v>2</v>
      </c>
      <c r="R164" s="3">
        <v>1</v>
      </c>
      <c r="S164" s="3">
        <v>0.253</v>
      </c>
      <c r="T164" s="3">
        <v>0.78900000000000003</v>
      </c>
      <c r="U164" s="5">
        <v>20.399999999999999</v>
      </c>
      <c r="V164" s="5">
        <v>1</v>
      </c>
      <c r="W164" s="5">
        <v>7</v>
      </c>
    </row>
    <row r="165" spans="1:23" ht="15.75" thickBot="1">
      <c r="A165" s="6">
        <v>64</v>
      </c>
      <c r="B165" s="7" t="s">
        <v>40</v>
      </c>
      <c r="C165" s="7" t="s">
        <v>41</v>
      </c>
      <c r="D165" s="6" t="s">
        <v>9</v>
      </c>
      <c r="E165" s="6">
        <v>27</v>
      </c>
      <c r="F165" s="6">
        <v>2015</v>
      </c>
      <c r="G165" s="6">
        <v>114</v>
      </c>
      <c r="H165" s="6">
        <v>428</v>
      </c>
      <c r="I165" s="6">
        <v>105</v>
      </c>
      <c r="J165" s="6">
        <v>20</v>
      </c>
      <c r="K165" s="6">
        <v>2</v>
      </c>
      <c r="L165" s="6">
        <v>26</v>
      </c>
      <c r="M165" s="6">
        <v>71</v>
      </c>
      <c r="N165" s="6">
        <v>61</v>
      </c>
      <c r="O165" s="6">
        <v>45</v>
      </c>
      <c r="P165" s="6">
        <v>115</v>
      </c>
      <c r="Q165" s="6">
        <v>17</v>
      </c>
      <c r="R165" s="6">
        <v>12</v>
      </c>
      <c r="S165" s="6">
        <v>0.245</v>
      </c>
      <c r="T165" s="6">
        <v>0.81599999999999995</v>
      </c>
      <c r="U165" s="8">
        <v>20</v>
      </c>
      <c r="V165" s="8">
        <v>12</v>
      </c>
      <c r="W165" s="8">
        <v>7</v>
      </c>
    </row>
    <row r="166" spans="1:23" ht="15.75" thickBot="1">
      <c r="A166" s="3">
        <v>65</v>
      </c>
      <c r="B166" s="4" t="s">
        <v>97</v>
      </c>
      <c r="C166" s="4" t="s">
        <v>72</v>
      </c>
      <c r="D166" s="3" t="s">
        <v>32</v>
      </c>
      <c r="E166" s="3">
        <v>29</v>
      </c>
      <c r="F166" s="3">
        <v>2015</v>
      </c>
      <c r="G166" s="3">
        <v>66</v>
      </c>
      <c r="H166" s="3">
        <v>270</v>
      </c>
      <c r="I166" s="3">
        <v>82</v>
      </c>
      <c r="J166" s="3">
        <v>6</v>
      </c>
      <c r="K166" s="3">
        <v>5</v>
      </c>
      <c r="L166" s="3">
        <v>12</v>
      </c>
      <c r="M166" s="3">
        <v>56</v>
      </c>
      <c r="N166" s="3">
        <v>29</v>
      </c>
      <c r="O166" s="3">
        <v>19</v>
      </c>
      <c r="P166" s="3">
        <v>50</v>
      </c>
      <c r="Q166" s="3">
        <v>0</v>
      </c>
      <c r="R166" s="3">
        <v>2</v>
      </c>
      <c r="S166" s="3">
        <v>0.30399999999999999</v>
      </c>
      <c r="T166" s="3">
        <v>0.84899999999999998</v>
      </c>
      <c r="U166" s="5">
        <v>19.600000000000001</v>
      </c>
      <c r="V166" s="5">
        <v>2</v>
      </c>
      <c r="W166" s="5">
        <v>5</v>
      </c>
    </row>
    <row r="167" spans="1:23" ht="15.75" thickBot="1">
      <c r="A167" s="6">
        <v>66</v>
      </c>
      <c r="B167" s="7" t="s">
        <v>389</v>
      </c>
      <c r="C167" s="7" t="s">
        <v>206</v>
      </c>
      <c r="D167" s="6" t="s">
        <v>29</v>
      </c>
      <c r="E167" s="6">
        <v>26</v>
      </c>
      <c r="F167" s="6">
        <v>2015</v>
      </c>
      <c r="G167" s="6">
        <v>154</v>
      </c>
      <c r="H167" s="6">
        <v>577</v>
      </c>
      <c r="I167" s="6">
        <v>152</v>
      </c>
      <c r="J167" s="6">
        <v>32</v>
      </c>
      <c r="K167" s="6">
        <v>5</v>
      </c>
      <c r="L167" s="6">
        <v>11</v>
      </c>
      <c r="M167" s="6">
        <v>60</v>
      </c>
      <c r="N167" s="6">
        <v>71</v>
      </c>
      <c r="O167" s="6">
        <v>35</v>
      </c>
      <c r="P167" s="6">
        <v>128</v>
      </c>
      <c r="Q167" s="6">
        <v>32</v>
      </c>
      <c r="R167" s="6">
        <v>3</v>
      </c>
      <c r="S167" s="6">
        <v>0.26300000000000001</v>
      </c>
      <c r="T167" s="6">
        <v>0.70199999999999996</v>
      </c>
      <c r="U167" s="8">
        <v>19.3</v>
      </c>
      <c r="V167" s="8">
        <v>4</v>
      </c>
      <c r="W167" s="8">
        <v>11</v>
      </c>
    </row>
    <row r="168" spans="1:23" ht="15.75" thickBot="1">
      <c r="A168" s="3">
        <v>67</v>
      </c>
      <c r="B168" s="4" t="s">
        <v>223</v>
      </c>
      <c r="C168" s="4" t="s">
        <v>39</v>
      </c>
      <c r="D168" s="3" t="s">
        <v>32</v>
      </c>
      <c r="E168" s="3">
        <v>26</v>
      </c>
      <c r="F168" s="3">
        <v>2015</v>
      </c>
      <c r="G168" s="3">
        <v>98</v>
      </c>
      <c r="H168" s="3">
        <v>336</v>
      </c>
      <c r="I168" s="3">
        <v>83</v>
      </c>
      <c r="J168" s="3">
        <v>15</v>
      </c>
      <c r="K168" s="3">
        <v>0</v>
      </c>
      <c r="L168" s="3">
        <v>16</v>
      </c>
      <c r="M168" s="3">
        <v>47</v>
      </c>
      <c r="N168" s="3">
        <v>48</v>
      </c>
      <c r="O168" s="3">
        <v>28</v>
      </c>
      <c r="P168" s="3">
        <v>77</v>
      </c>
      <c r="Q168" s="3">
        <v>0</v>
      </c>
      <c r="R168" s="3">
        <v>0</v>
      </c>
      <c r="S168" s="3">
        <v>0.247</v>
      </c>
      <c r="T168" s="3">
        <v>0.73899999999999999</v>
      </c>
      <c r="U168" s="5">
        <v>18.899999999999999</v>
      </c>
      <c r="V168" s="5">
        <v>0</v>
      </c>
      <c r="W168" s="5">
        <v>12</v>
      </c>
    </row>
    <row r="169" spans="1:23" ht="15.75" thickBot="1">
      <c r="A169" s="6">
        <v>68</v>
      </c>
      <c r="B169" s="7" t="s">
        <v>187</v>
      </c>
      <c r="C169" s="7" t="s">
        <v>31</v>
      </c>
      <c r="D169" s="6" t="s">
        <v>44</v>
      </c>
      <c r="E169" s="6">
        <v>27</v>
      </c>
      <c r="F169" s="6">
        <v>2015</v>
      </c>
      <c r="G169" s="6">
        <v>121</v>
      </c>
      <c r="H169" s="6">
        <v>462</v>
      </c>
      <c r="I169" s="6">
        <v>124</v>
      </c>
      <c r="J169" s="6">
        <v>26</v>
      </c>
      <c r="K169" s="6">
        <v>3</v>
      </c>
      <c r="L169" s="6">
        <v>7</v>
      </c>
      <c r="M169" s="6">
        <v>65</v>
      </c>
      <c r="N169" s="6">
        <v>78</v>
      </c>
      <c r="O169" s="6">
        <v>49</v>
      </c>
      <c r="P169" s="6">
        <v>34</v>
      </c>
      <c r="Q169" s="6">
        <v>24</v>
      </c>
      <c r="R169" s="6">
        <v>7</v>
      </c>
      <c r="S169" s="6">
        <v>0.26800000000000002</v>
      </c>
      <c r="T169" s="6">
        <v>0.72299999999999998</v>
      </c>
      <c r="U169" s="8">
        <v>18.8</v>
      </c>
      <c r="V169" s="8">
        <v>3</v>
      </c>
      <c r="W169" s="8">
        <v>9</v>
      </c>
    </row>
    <row r="170" spans="1:23" ht="15.75" thickBot="1">
      <c r="A170" s="3">
        <v>69</v>
      </c>
      <c r="B170" s="4" t="s">
        <v>87</v>
      </c>
      <c r="C170" s="4" t="s">
        <v>205</v>
      </c>
      <c r="D170" s="3" t="s">
        <v>9</v>
      </c>
      <c r="E170" s="3">
        <v>28</v>
      </c>
      <c r="F170" s="3">
        <v>2015</v>
      </c>
      <c r="G170" s="3">
        <v>132</v>
      </c>
      <c r="H170" s="3">
        <v>509</v>
      </c>
      <c r="I170" s="3">
        <v>128</v>
      </c>
      <c r="J170" s="3">
        <v>12</v>
      </c>
      <c r="K170" s="3">
        <v>2</v>
      </c>
      <c r="L170" s="3">
        <v>18</v>
      </c>
      <c r="M170" s="3">
        <v>59</v>
      </c>
      <c r="N170" s="3">
        <v>60</v>
      </c>
      <c r="O170" s="3">
        <v>34</v>
      </c>
      <c r="P170" s="3">
        <v>140</v>
      </c>
      <c r="Q170" s="3">
        <v>47</v>
      </c>
      <c r="R170" s="3">
        <v>14</v>
      </c>
      <c r="S170" s="3">
        <v>0.252</v>
      </c>
      <c r="T170" s="3">
        <v>0.69499999999999995</v>
      </c>
      <c r="U170" s="5">
        <v>18.399999999999999</v>
      </c>
      <c r="V170" s="5">
        <v>7</v>
      </c>
      <c r="W170" s="5">
        <v>8</v>
      </c>
    </row>
    <row r="171" spans="1:23" ht="15.75" thickBot="1">
      <c r="A171" s="6">
        <v>70</v>
      </c>
      <c r="B171" s="7" t="s">
        <v>222</v>
      </c>
      <c r="C171" s="7" t="s">
        <v>46</v>
      </c>
      <c r="D171" s="6" t="s">
        <v>44</v>
      </c>
      <c r="E171" s="6">
        <v>25</v>
      </c>
      <c r="F171" s="6">
        <v>2015</v>
      </c>
      <c r="G171" s="6">
        <v>159</v>
      </c>
      <c r="H171" s="6">
        <v>594</v>
      </c>
      <c r="I171" s="6">
        <v>168</v>
      </c>
      <c r="J171" s="6">
        <v>29</v>
      </c>
      <c r="K171" s="6">
        <v>4</v>
      </c>
      <c r="L171" s="6">
        <v>1</v>
      </c>
      <c r="M171" s="6">
        <v>64</v>
      </c>
      <c r="N171" s="6">
        <v>82</v>
      </c>
      <c r="O171" s="6">
        <v>37</v>
      </c>
      <c r="P171" s="6">
        <v>26</v>
      </c>
      <c r="Q171" s="6">
        <v>6</v>
      </c>
      <c r="R171" s="6">
        <v>7</v>
      </c>
      <c r="S171" s="6">
        <v>0.28299999999999997</v>
      </c>
      <c r="T171" s="6">
        <v>0.68899999999999995</v>
      </c>
      <c r="U171" s="8">
        <v>18.399999999999999</v>
      </c>
      <c r="V171" s="8">
        <v>16</v>
      </c>
      <c r="W171" s="8">
        <v>16</v>
      </c>
    </row>
    <row r="172" spans="1:23" ht="15.75" thickBot="1">
      <c r="A172" s="3">
        <v>71</v>
      </c>
      <c r="B172" s="4" t="s">
        <v>390</v>
      </c>
      <c r="C172" s="4" t="s">
        <v>258</v>
      </c>
      <c r="D172" s="3" t="s">
        <v>29</v>
      </c>
      <c r="E172" s="3">
        <v>34</v>
      </c>
      <c r="F172" s="3">
        <v>2015</v>
      </c>
      <c r="G172" s="3">
        <v>98</v>
      </c>
      <c r="H172" s="3">
        <v>336</v>
      </c>
      <c r="I172" s="3">
        <v>90</v>
      </c>
      <c r="J172" s="3">
        <v>21</v>
      </c>
      <c r="K172" s="3">
        <v>0</v>
      </c>
      <c r="L172" s="3">
        <v>19</v>
      </c>
      <c r="M172" s="3">
        <v>57</v>
      </c>
      <c r="N172" s="3">
        <v>53</v>
      </c>
      <c r="O172" s="3">
        <v>37</v>
      </c>
      <c r="P172" s="3">
        <v>88</v>
      </c>
      <c r="Q172" s="3">
        <v>0</v>
      </c>
      <c r="R172" s="3">
        <v>2</v>
      </c>
      <c r="S172" s="3">
        <v>0.26800000000000002</v>
      </c>
      <c r="T172" s="3">
        <v>0.84</v>
      </c>
      <c r="U172" s="5">
        <v>17.7</v>
      </c>
      <c r="V172" s="5">
        <v>3</v>
      </c>
      <c r="W172" s="5">
        <v>10</v>
      </c>
    </row>
    <row r="173" spans="1:23" ht="15.75" thickBot="1">
      <c r="A173" s="6">
        <v>72</v>
      </c>
      <c r="B173" s="7" t="s">
        <v>224</v>
      </c>
      <c r="C173" s="7" t="s">
        <v>72</v>
      </c>
      <c r="D173" s="6" t="s">
        <v>23</v>
      </c>
      <c r="E173" s="6">
        <v>25</v>
      </c>
      <c r="F173" s="6">
        <v>2015</v>
      </c>
      <c r="G173" s="6">
        <v>64</v>
      </c>
      <c r="H173" s="6">
        <v>254</v>
      </c>
      <c r="I173" s="6">
        <v>88</v>
      </c>
      <c r="J173" s="6">
        <v>18</v>
      </c>
      <c r="K173" s="6">
        <v>0</v>
      </c>
      <c r="L173" s="6">
        <v>7</v>
      </c>
      <c r="M173" s="6">
        <v>35</v>
      </c>
      <c r="N173" s="6">
        <v>34</v>
      </c>
      <c r="O173" s="6">
        <v>14</v>
      </c>
      <c r="P173" s="6">
        <v>57</v>
      </c>
      <c r="Q173" s="6">
        <v>0</v>
      </c>
      <c r="R173" s="6">
        <v>0</v>
      </c>
      <c r="S173" s="6">
        <v>0.34599999999999997</v>
      </c>
      <c r="T173" s="6">
        <v>0.88</v>
      </c>
      <c r="U173" s="8">
        <v>17.5</v>
      </c>
      <c r="V173" s="8">
        <v>1</v>
      </c>
      <c r="W173" s="8">
        <v>4</v>
      </c>
    </row>
    <row r="174" spans="1:23" ht="15.75" thickBot="1">
      <c r="A174" s="3">
        <v>73</v>
      </c>
      <c r="B174" s="4" t="s">
        <v>391</v>
      </c>
      <c r="C174" s="4" t="s">
        <v>72</v>
      </c>
      <c r="D174" s="3" t="s">
        <v>53</v>
      </c>
      <c r="E174" s="3">
        <v>24</v>
      </c>
      <c r="F174" s="3">
        <v>2015</v>
      </c>
      <c r="G174" s="3">
        <v>54</v>
      </c>
      <c r="H174" s="3">
        <v>175</v>
      </c>
      <c r="I174" s="3">
        <v>53</v>
      </c>
      <c r="J174" s="3">
        <v>10</v>
      </c>
      <c r="K174" s="3">
        <v>0</v>
      </c>
      <c r="L174" s="3">
        <v>10</v>
      </c>
      <c r="M174" s="3">
        <v>40</v>
      </c>
      <c r="N174" s="3">
        <v>33</v>
      </c>
      <c r="O174" s="3">
        <v>34</v>
      </c>
      <c r="P174" s="3">
        <v>46</v>
      </c>
      <c r="Q174" s="3">
        <v>3</v>
      </c>
      <c r="R174" s="3">
        <v>5</v>
      </c>
      <c r="S174" s="3">
        <v>0.30299999999999999</v>
      </c>
      <c r="T174" s="3">
        <v>0.94899999999999995</v>
      </c>
      <c r="U174" s="5">
        <v>17.399999999999999</v>
      </c>
      <c r="V174" s="5">
        <v>2</v>
      </c>
      <c r="W174" s="5">
        <v>2</v>
      </c>
    </row>
    <row r="175" spans="1:23" ht="15.75" thickBot="1">
      <c r="A175" s="6">
        <v>74</v>
      </c>
      <c r="B175" s="7" t="s">
        <v>268</v>
      </c>
      <c r="C175" s="7" t="s">
        <v>86</v>
      </c>
      <c r="D175" s="6" t="s">
        <v>44</v>
      </c>
      <c r="E175" s="6">
        <v>30</v>
      </c>
      <c r="F175" s="6">
        <v>2015</v>
      </c>
      <c r="G175" s="6">
        <v>139</v>
      </c>
      <c r="H175" s="6">
        <v>473</v>
      </c>
      <c r="I175" s="6">
        <v>120</v>
      </c>
      <c r="J175" s="6">
        <v>25</v>
      </c>
      <c r="K175" s="6">
        <v>2</v>
      </c>
      <c r="L175" s="6">
        <v>19</v>
      </c>
      <c r="M175" s="6">
        <v>71</v>
      </c>
      <c r="N175" s="6">
        <v>57</v>
      </c>
      <c r="O175" s="6">
        <v>41</v>
      </c>
      <c r="P175" s="6">
        <v>115</v>
      </c>
      <c r="Q175" s="6">
        <v>1</v>
      </c>
      <c r="R175" s="6">
        <v>2</v>
      </c>
      <c r="S175" s="6">
        <v>0.254</v>
      </c>
      <c r="T175" s="6">
        <v>0.75700000000000001</v>
      </c>
      <c r="U175" s="8">
        <v>16.8</v>
      </c>
      <c r="V175" s="8">
        <v>7</v>
      </c>
      <c r="W175" s="8">
        <v>14</v>
      </c>
    </row>
    <row r="176" spans="1:23" ht="15.75" thickBot="1">
      <c r="A176" s="3">
        <v>75</v>
      </c>
      <c r="B176" s="4" t="s">
        <v>301</v>
      </c>
      <c r="C176" s="4" t="s">
        <v>392</v>
      </c>
      <c r="D176" s="3" t="s">
        <v>32</v>
      </c>
      <c r="E176" s="3">
        <v>29</v>
      </c>
      <c r="F176" s="3">
        <v>2015</v>
      </c>
      <c r="G176" s="3">
        <v>112</v>
      </c>
      <c r="H176" s="3">
        <v>411</v>
      </c>
      <c r="I176" s="3">
        <v>116</v>
      </c>
      <c r="J176" s="3">
        <v>27</v>
      </c>
      <c r="K176" s="3">
        <v>3</v>
      </c>
      <c r="L176" s="3">
        <v>7</v>
      </c>
      <c r="M176" s="3">
        <v>60</v>
      </c>
      <c r="N176" s="3">
        <v>42</v>
      </c>
      <c r="O176" s="3">
        <v>31</v>
      </c>
      <c r="P176" s="3">
        <v>28</v>
      </c>
      <c r="Q176" s="3">
        <v>0</v>
      </c>
      <c r="R176" s="3">
        <v>0</v>
      </c>
      <c r="S176" s="3">
        <v>0.28199999999999997</v>
      </c>
      <c r="T176" s="3">
        <v>0.745</v>
      </c>
      <c r="U176" s="5">
        <v>16.7</v>
      </c>
      <c r="V176" s="5">
        <v>1</v>
      </c>
      <c r="W176" s="5">
        <v>12</v>
      </c>
    </row>
    <row r="177" spans="1:23" ht="15.75" thickBot="1">
      <c r="A177" s="6">
        <v>76</v>
      </c>
      <c r="B177" s="7" t="s">
        <v>237</v>
      </c>
      <c r="C177" s="7" t="s">
        <v>205</v>
      </c>
      <c r="D177" s="6" t="s">
        <v>53</v>
      </c>
      <c r="E177" s="6">
        <v>25</v>
      </c>
      <c r="F177" s="6">
        <v>2015</v>
      </c>
      <c r="G177" s="6">
        <v>42</v>
      </c>
      <c r="H177" s="6">
        <v>166</v>
      </c>
      <c r="I177" s="6">
        <v>56</v>
      </c>
      <c r="J177" s="6">
        <v>5</v>
      </c>
      <c r="K177" s="6">
        <v>2</v>
      </c>
      <c r="L177" s="6">
        <v>1</v>
      </c>
      <c r="M177" s="6">
        <v>18</v>
      </c>
      <c r="N177" s="6">
        <v>23</v>
      </c>
      <c r="O177" s="6">
        <v>20</v>
      </c>
      <c r="P177" s="6">
        <v>24</v>
      </c>
      <c r="Q177" s="6">
        <v>22</v>
      </c>
      <c r="R177" s="6">
        <v>8</v>
      </c>
      <c r="S177" s="6">
        <v>0.33700000000000002</v>
      </c>
      <c r="T177" s="6">
        <v>0.81899999999999995</v>
      </c>
      <c r="U177" s="8">
        <v>16.100000000000001</v>
      </c>
      <c r="V177" s="8">
        <v>1</v>
      </c>
      <c r="W177" s="8">
        <v>5</v>
      </c>
    </row>
    <row r="178" spans="1:23" ht="15.75" thickBot="1">
      <c r="A178" s="3">
        <v>77</v>
      </c>
      <c r="B178" s="4" t="s">
        <v>275</v>
      </c>
      <c r="C178" s="4" t="s">
        <v>72</v>
      </c>
      <c r="D178" s="3" t="s">
        <v>29</v>
      </c>
      <c r="E178" s="3">
        <v>28</v>
      </c>
      <c r="F178" s="3">
        <v>2015</v>
      </c>
      <c r="G178" s="3">
        <v>141</v>
      </c>
      <c r="H178" s="3">
        <v>601</v>
      </c>
      <c r="I178" s="3">
        <v>177</v>
      </c>
      <c r="J178" s="3">
        <v>23</v>
      </c>
      <c r="K178" s="3">
        <v>5</v>
      </c>
      <c r="L178" s="3">
        <v>1</v>
      </c>
      <c r="M178" s="3">
        <v>55</v>
      </c>
      <c r="N178" s="3">
        <v>83</v>
      </c>
      <c r="O178" s="3">
        <v>38</v>
      </c>
      <c r="P178" s="3">
        <v>43</v>
      </c>
      <c r="Q178" s="3">
        <v>70</v>
      </c>
      <c r="R178" s="3">
        <v>15</v>
      </c>
      <c r="S178" s="3">
        <v>0.29399999999999998</v>
      </c>
      <c r="T178" s="3">
        <v>0.69299999999999995</v>
      </c>
      <c r="U178" s="5">
        <v>15.7</v>
      </c>
      <c r="V178" s="5">
        <v>5</v>
      </c>
      <c r="W178" s="5">
        <v>7</v>
      </c>
    </row>
    <row r="179" spans="1:23" ht="15.75" thickBot="1">
      <c r="A179" s="6">
        <v>78</v>
      </c>
      <c r="B179" s="7" t="s">
        <v>260</v>
      </c>
      <c r="C179" s="7" t="s">
        <v>206</v>
      </c>
      <c r="D179" s="6" t="s">
        <v>10</v>
      </c>
      <c r="E179" s="6">
        <v>27</v>
      </c>
      <c r="F179" s="6">
        <v>2015</v>
      </c>
      <c r="G179" s="6">
        <v>57</v>
      </c>
      <c r="H179" s="6">
        <v>217</v>
      </c>
      <c r="I179" s="6">
        <v>66</v>
      </c>
      <c r="J179" s="6">
        <v>15</v>
      </c>
      <c r="K179" s="6">
        <v>1</v>
      </c>
      <c r="L179" s="6">
        <v>7</v>
      </c>
      <c r="M179" s="6">
        <v>39</v>
      </c>
      <c r="N179" s="6">
        <v>27</v>
      </c>
      <c r="O179" s="6">
        <v>9</v>
      </c>
      <c r="P179" s="6">
        <v>27</v>
      </c>
      <c r="Q179" s="6">
        <v>4</v>
      </c>
      <c r="R179" s="6">
        <v>2</v>
      </c>
      <c r="S179" s="6">
        <v>0.30399999999999999</v>
      </c>
      <c r="T179" s="6">
        <v>0.82399999999999995</v>
      </c>
      <c r="U179" s="8">
        <v>15.5</v>
      </c>
      <c r="V179" s="8">
        <v>6</v>
      </c>
      <c r="W179" s="8">
        <v>3</v>
      </c>
    </row>
    <row r="180" spans="1:23" ht="15.75" thickBot="1">
      <c r="A180" s="3">
        <v>79</v>
      </c>
      <c r="B180" s="4" t="s">
        <v>434</v>
      </c>
      <c r="C180" s="4" t="s">
        <v>39</v>
      </c>
      <c r="D180" s="3" t="s">
        <v>53</v>
      </c>
      <c r="E180" s="3">
        <v>22</v>
      </c>
      <c r="F180" s="3">
        <v>2015</v>
      </c>
      <c r="G180" s="3">
        <v>47</v>
      </c>
      <c r="H180" s="3">
        <v>186</v>
      </c>
      <c r="I180" s="3">
        <v>51</v>
      </c>
      <c r="J180" s="3">
        <v>10</v>
      </c>
      <c r="K180" s="3">
        <v>1</v>
      </c>
      <c r="L180" s="3">
        <v>4</v>
      </c>
      <c r="M180" s="3">
        <v>20</v>
      </c>
      <c r="N180" s="3">
        <v>25</v>
      </c>
      <c r="O180" s="3">
        <v>16</v>
      </c>
      <c r="P180" s="3">
        <v>50</v>
      </c>
      <c r="Q180" s="3">
        <v>12</v>
      </c>
      <c r="R180" s="3">
        <v>2</v>
      </c>
      <c r="S180" s="3">
        <v>0.27400000000000002</v>
      </c>
      <c r="T180" s="3">
        <v>0.75600000000000001</v>
      </c>
      <c r="U180" s="5">
        <v>15.2</v>
      </c>
      <c r="V180" s="5">
        <v>7</v>
      </c>
      <c r="W180" s="5">
        <v>2</v>
      </c>
    </row>
    <row r="181" spans="1:23" ht="15.75" thickBot="1">
      <c r="A181" s="6">
        <v>80</v>
      </c>
      <c r="B181" s="7" t="s">
        <v>393</v>
      </c>
      <c r="C181" s="7" t="s">
        <v>31</v>
      </c>
      <c r="D181" s="6" t="s">
        <v>53</v>
      </c>
      <c r="E181" s="6">
        <v>27</v>
      </c>
      <c r="F181" s="6">
        <v>2015</v>
      </c>
      <c r="G181" s="6">
        <v>118</v>
      </c>
      <c r="H181" s="6">
        <v>457</v>
      </c>
      <c r="I181" s="6">
        <v>124</v>
      </c>
      <c r="J181" s="6">
        <v>27</v>
      </c>
      <c r="K181" s="6">
        <v>4</v>
      </c>
      <c r="L181" s="6">
        <v>1</v>
      </c>
      <c r="M181" s="6">
        <v>45</v>
      </c>
      <c r="N181" s="6">
        <v>64</v>
      </c>
      <c r="O181" s="6">
        <v>28</v>
      </c>
      <c r="P181" s="6">
        <v>60</v>
      </c>
      <c r="Q181" s="6">
        <v>48</v>
      </c>
      <c r="R181" s="6">
        <v>10</v>
      </c>
      <c r="S181" s="6">
        <v>0.27100000000000002</v>
      </c>
      <c r="T181" s="6">
        <v>0.67</v>
      </c>
      <c r="U181" s="8">
        <v>15.1</v>
      </c>
      <c r="V181" s="8">
        <v>4</v>
      </c>
      <c r="W181" s="8">
        <v>3</v>
      </c>
    </row>
    <row r="182" spans="1:23" ht="15.75" thickBot="1">
      <c r="A182" s="3">
        <v>81</v>
      </c>
      <c r="B182" s="4" t="s">
        <v>394</v>
      </c>
      <c r="C182" s="4" t="s">
        <v>83</v>
      </c>
      <c r="D182" s="3" t="s">
        <v>23</v>
      </c>
      <c r="E182" s="3">
        <v>26</v>
      </c>
      <c r="F182" s="3">
        <v>2015</v>
      </c>
      <c r="G182" s="3">
        <v>144</v>
      </c>
      <c r="H182" s="3">
        <v>540</v>
      </c>
      <c r="I182" s="3">
        <v>137</v>
      </c>
      <c r="J182" s="3">
        <v>27</v>
      </c>
      <c r="K182" s="3">
        <v>1</v>
      </c>
      <c r="L182" s="3">
        <v>18</v>
      </c>
      <c r="M182" s="3">
        <v>74</v>
      </c>
      <c r="N182" s="3">
        <v>64</v>
      </c>
      <c r="O182" s="3">
        <v>75</v>
      </c>
      <c r="P182" s="3">
        <v>52</v>
      </c>
      <c r="Q182" s="3">
        <v>1</v>
      </c>
      <c r="R182" s="3">
        <v>0</v>
      </c>
      <c r="S182" s="3">
        <v>0.254</v>
      </c>
      <c r="T182" s="3">
        <v>0.75600000000000001</v>
      </c>
      <c r="U182" s="5">
        <v>14.7</v>
      </c>
      <c r="V182" s="5">
        <v>6</v>
      </c>
      <c r="W182" s="5">
        <v>20</v>
      </c>
    </row>
    <row r="183" spans="1:23" ht="15.75" thickBot="1">
      <c r="A183" s="6">
        <v>82</v>
      </c>
      <c r="B183" s="7" t="s">
        <v>228</v>
      </c>
      <c r="C183" s="7" t="s">
        <v>83</v>
      </c>
      <c r="D183" s="6" t="s">
        <v>26</v>
      </c>
      <c r="E183" s="6">
        <v>26</v>
      </c>
      <c r="F183" s="6">
        <v>2015</v>
      </c>
      <c r="G183" s="6">
        <v>119</v>
      </c>
      <c r="H183" s="6">
        <v>418</v>
      </c>
      <c r="I183" s="6">
        <v>124</v>
      </c>
      <c r="J183" s="6">
        <v>20</v>
      </c>
      <c r="K183" s="6">
        <v>4</v>
      </c>
      <c r="L183" s="6">
        <v>1</v>
      </c>
      <c r="M183" s="6">
        <v>32</v>
      </c>
      <c r="N183" s="6">
        <v>44</v>
      </c>
      <c r="O183" s="6">
        <v>34</v>
      </c>
      <c r="P183" s="6">
        <v>26</v>
      </c>
      <c r="Q183" s="6">
        <v>9</v>
      </c>
      <c r="R183" s="6">
        <v>6</v>
      </c>
      <c r="S183" s="6">
        <v>0.29699999999999999</v>
      </c>
      <c r="T183" s="6">
        <v>0.73099999999999998</v>
      </c>
      <c r="U183" s="8">
        <v>14.6</v>
      </c>
      <c r="V183" s="8">
        <v>8</v>
      </c>
      <c r="W183" s="8">
        <v>9</v>
      </c>
    </row>
    <row r="184" spans="1:23" ht="15.75" thickBot="1">
      <c r="A184" s="3">
        <v>83</v>
      </c>
      <c r="B184" s="4" t="s">
        <v>226</v>
      </c>
      <c r="C184" s="4" t="s">
        <v>58</v>
      </c>
      <c r="D184" s="3" t="s">
        <v>23</v>
      </c>
      <c r="E184" s="3">
        <v>29</v>
      </c>
      <c r="F184" s="3">
        <v>2015</v>
      </c>
      <c r="G184" s="3">
        <v>69</v>
      </c>
      <c r="H184" s="3">
        <v>220</v>
      </c>
      <c r="I184" s="3">
        <v>61</v>
      </c>
      <c r="J184" s="3">
        <v>14</v>
      </c>
      <c r="K184" s="3">
        <v>1</v>
      </c>
      <c r="L184" s="3">
        <v>8</v>
      </c>
      <c r="M184" s="3">
        <v>34</v>
      </c>
      <c r="N184" s="3">
        <v>25</v>
      </c>
      <c r="O184" s="3">
        <v>32</v>
      </c>
      <c r="P184" s="3">
        <v>51</v>
      </c>
      <c r="Q184" s="3">
        <v>0</v>
      </c>
      <c r="R184" s="3">
        <v>0</v>
      </c>
      <c r="S184" s="3">
        <v>0.27700000000000002</v>
      </c>
      <c r="T184" s="3">
        <v>0.83799999999999997</v>
      </c>
      <c r="U184" s="5">
        <v>14.3</v>
      </c>
      <c r="V184" s="5">
        <v>5</v>
      </c>
      <c r="W184" s="5">
        <v>4</v>
      </c>
    </row>
    <row r="185" spans="1:23" ht="15.75" thickBot="1">
      <c r="A185" s="6">
        <v>84</v>
      </c>
      <c r="B185" s="7" t="s">
        <v>395</v>
      </c>
      <c r="C185" s="7" t="s">
        <v>39</v>
      </c>
      <c r="D185" s="6" t="s">
        <v>32</v>
      </c>
      <c r="E185" s="6">
        <v>27</v>
      </c>
      <c r="F185" s="6">
        <v>2015</v>
      </c>
      <c r="G185" s="6">
        <v>84</v>
      </c>
      <c r="H185" s="6">
        <v>283</v>
      </c>
      <c r="I185" s="6">
        <v>79</v>
      </c>
      <c r="J185" s="6">
        <v>18</v>
      </c>
      <c r="K185" s="6">
        <v>0</v>
      </c>
      <c r="L185" s="6">
        <v>2</v>
      </c>
      <c r="M185" s="6">
        <v>29</v>
      </c>
      <c r="N185" s="6">
        <v>32</v>
      </c>
      <c r="O185" s="6">
        <v>21</v>
      </c>
      <c r="P185" s="6">
        <v>28</v>
      </c>
      <c r="Q185" s="6">
        <v>1</v>
      </c>
      <c r="R185" s="6">
        <v>0</v>
      </c>
      <c r="S185" s="6">
        <v>0.27900000000000003</v>
      </c>
      <c r="T185" s="6">
        <v>0.69199999999999995</v>
      </c>
      <c r="U185" s="8">
        <v>13.9</v>
      </c>
      <c r="V185" s="8">
        <v>0</v>
      </c>
      <c r="W185" s="8">
        <v>6</v>
      </c>
    </row>
    <row r="186" spans="1:23" ht="15.75" thickBot="1">
      <c r="A186" s="3">
        <v>85</v>
      </c>
      <c r="B186" s="4" t="s">
        <v>396</v>
      </c>
      <c r="C186" s="4" t="s">
        <v>205</v>
      </c>
      <c r="D186" s="3" t="s">
        <v>10</v>
      </c>
      <c r="E186" s="3">
        <v>29</v>
      </c>
      <c r="F186" s="3">
        <v>2015</v>
      </c>
      <c r="G186" s="3">
        <v>114</v>
      </c>
      <c r="H186" s="3">
        <v>408</v>
      </c>
      <c r="I186" s="3">
        <v>106</v>
      </c>
      <c r="J186" s="3">
        <v>12</v>
      </c>
      <c r="K186" s="3">
        <v>3</v>
      </c>
      <c r="L186" s="3">
        <v>18</v>
      </c>
      <c r="M186" s="3">
        <v>53</v>
      </c>
      <c r="N186" s="3">
        <v>55</v>
      </c>
      <c r="O186" s="3">
        <v>33</v>
      </c>
      <c r="P186" s="3">
        <v>60</v>
      </c>
      <c r="Q186" s="3">
        <v>0</v>
      </c>
      <c r="R186" s="3">
        <v>0</v>
      </c>
      <c r="S186" s="3">
        <v>0.26</v>
      </c>
      <c r="T186" s="3">
        <v>0.753</v>
      </c>
      <c r="U186" s="5">
        <v>13.5</v>
      </c>
      <c r="V186" s="5">
        <v>2</v>
      </c>
      <c r="W186" s="5">
        <v>10</v>
      </c>
    </row>
    <row r="187" spans="1:23" ht="15.75" thickBot="1">
      <c r="A187" s="6">
        <v>86</v>
      </c>
      <c r="B187" s="7" t="s">
        <v>397</v>
      </c>
      <c r="C187" s="7" t="s">
        <v>72</v>
      </c>
      <c r="D187" s="6" t="s">
        <v>53</v>
      </c>
      <c r="E187" s="6">
        <v>24</v>
      </c>
      <c r="F187" s="6">
        <v>2015</v>
      </c>
      <c r="G187" s="6">
        <v>149</v>
      </c>
      <c r="H187" s="6">
        <v>553</v>
      </c>
      <c r="I187" s="6">
        <v>154</v>
      </c>
      <c r="J187" s="6">
        <v>38</v>
      </c>
      <c r="K187" s="6">
        <v>4</v>
      </c>
      <c r="L187" s="6">
        <v>4</v>
      </c>
      <c r="M187" s="6">
        <v>59</v>
      </c>
      <c r="N187" s="6">
        <v>68</v>
      </c>
      <c r="O187" s="6">
        <v>61</v>
      </c>
      <c r="P187" s="6">
        <v>127</v>
      </c>
      <c r="Q187" s="6">
        <v>48</v>
      </c>
      <c r="R187" s="6">
        <v>16</v>
      </c>
      <c r="S187" s="6">
        <v>0.27900000000000003</v>
      </c>
      <c r="T187" s="6">
        <v>0.73199999999999998</v>
      </c>
      <c r="U187" s="8">
        <v>13.4</v>
      </c>
      <c r="V187" s="8">
        <v>0</v>
      </c>
      <c r="W187" s="8">
        <v>3</v>
      </c>
    </row>
    <row r="188" spans="1:23" ht="15.75" thickBot="1">
      <c r="A188" s="3">
        <v>87</v>
      </c>
      <c r="B188" s="4" t="s">
        <v>51</v>
      </c>
      <c r="C188" s="4" t="s">
        <v>28</v>
      </c>
      <c r="D188" s="3" t="s">
        <v>44</v>
      </c>
      <c r="E188" s="3">
        <v>31</v>
      </c>
      <c r="F188" s="3">
        <v>2015</v>
      </c>
      <c r="G188" s="3">
        <v>76</v>
      </c>
      <c r="H188" s="3">
        <v>181</v>
      </c>
      <c r="I188" s="3">
        <v>48</v>
      </c>
      <c r="J188" s="3">
        <v>12</v>
      </c>
      <c r="K188" s="3">
        <v>0</v>
      </c>
      <c r="L188" s="3">
        <v>9</v>
      </c>
      <c r="M188" s="3">
        <v>26</v>
      </c>
      <c r="N188" s="3">
        <v>36</v>
      </c>
      <c r="O188" s="3">
        <v>9</v>
      </c>
      <c r="P188" s="3">
        <v>40</v>
      </c>
      <c r="Q188" s="3">
        <v>6</v>
      </c>
      <c r="R188" s="3">
        <v>2</v>
      </c>
      <c r="S188" s="3">
        <v>0.26500000000000001</v>
      </c>
      <c r="T188" s="3">
        <v>0.80700000000000005</v>
      </c>
      <c r="U188" s="5">
        <v>13.2</v>
      </c>
      <c r="V188" s="5">
        <v>9</v>
      </c>
      <c r="W188" s="5">
        <v>5</v>
      </c>
    </row>
    <row r="189" spans="1:23" ht="15.75" thickBot="1">
      <c r="A189" s="6">
        <v>88</v>
      </c>
      <c r="B189" s="7" t="s">
        <v>295</v>
      </c>
      <c r="C189" s="7" t="s">
        <v>206</v>
      </c>
      <c r="D189" s="6" t="s">
        <v>53</v>
      </c>
      <c r="E189" s="6">
        <v>24</v>
      </c>
      <c r="F189" s="6">
        <v>2015</v>
      </c>
      <c r="G189" s="6">
        <v>151</v>
      </c>
      <c r="H189" s="6">
        <v>591</v>
      </c>
      <c r="I189" s="6">
        <v>163</v>
      </c>
      <c r="J189" s="6">
        <v>32</v>
      </c>
      <c r="K189" s="6">
        <v>4</v>
      </c>
      <c r="L189" s="6">
        <v>3</v>
      </c>
      <c r="M189" s="6">
        <v>58</v>
      </c>
      <c r="N189" s="6">
        <v>63</v>
      </c>
      <c r="O189" s="6">
        <v>32</v>
      </c>
      <c r="P189" s="6">
        <v>39</v>
      </c>
      <c r="Q189" s="6">
        <v>21</v>
      </c>
      <c r="R189" s="6">
        <v>12</v>
      </c>
      <c r="S189" s="6">
        <v>0.27600000000000002</v>
      </c>
      <c r="T189" s="6">
        <v>0.67100000000000004</v>
      </c>
      <c r="U189" s="8">
        <v>13.1</v>
      </c>
      <c r="V189" s="8">
        <v>2</v>
      </c>
      <c r="W189" s="8">
        <v>17</v>
      </c>
    </row>
    <row r="190" spans="1:23" ht="15.75" thickBot="1">
      <c r="A190" s="3">
        <v>89</v>
      </c>
      <c r="B190" s="4" t="s">
        <v>102</v>
      </c>
      <c r="C190" s="4" t="s">
        <v>58</v>
      </c>
      <c r="D190" s="3" t="s">
        <v>44</v>
      </c>
      <c r="E190" s="3">
        <v>28</v>
      </c>
      <c r="F190" s="3">
        <v>2015</v>
      </c>
      <c r="G190" s="3">
        <v>126</v>
      </c>
      <c r="H190" s="3">
        <v>406</v>
      </c>
      <c r="I190" s="3">
        <v>106</v>
      </c>
      <c r="J190" s="3">
        <v>22</v>
      </c>
      <c r="K190" s="3">
        <v>1</v>
      </c>
      <c r="L190" s="3">
        <v>10</v>
      </c>
      <c r="M190" s="3">
        <v>41</v>
      </c>
      <c r="N190" s="3">
        <v>60</v>
      </c>
      <c r="O190" s="3">
        <v>43</v>
      </c>
      <c r="P190" s="3">
        <v>65</v>
      </c>
      <c r="Q190" s="3">
        <v>6</v>
      </c>
      <c r="R190" s="3">
        <v>3</v>
      </c>
      <c r="S190" s="3">
        <v>0.26100000000000001</v>
      </c>
      <c r="T190" s="3">
        <v>0.72299999999999998</v>
      </c>
      <c r="U190" s="5">
        <v>13.1</v>
      </c>
      <c r="V190" s="5">
        <v>0</v>
      </c>
      <c r="W190" s="5">
        <v>11</v>
      </c>
    </row>
    <row r="191" spans="1:23" ht="15.75" thickBot="1">
      <c r="A191" s="6">
        <v>90</v>
      </c>
      <c r="B191" s="7" t="s">
        <v>186</v>
      </c>
      <c r="C191" s="7" t="s">
        <v>41</v>
      </c>
      <c r="D191" s="6" t="s">
        <v>44</v>
      </c>
      <c r="E191" s="6">
        <v>29</v>
      </c>
      <c r="F191" s="6">
        <v>2015</v>
      </c>
      <c r="G191" s="6">
        <v>113</v>
      </c>
      <c r="H191" s="6">
        <v>465</v>
      </c>
      <c r="I191" s="6">
        <v>123</v>
      </c>
      <c r="J191" s="6">
        <v>19</v>
      </c>
      <c r="K191" s="6">
        <v>5</v>
      </c>
      <c r="L191" s="6">
        <v>1</v>
      </c>
      <c r="M191" s="6">
        <v>27</v>
      </c>
      <c r="N191" s="6">
        <v>62</v>
      </c>
      <c r="O191" s="6">
        <v>35</v>
      </c>
      <c r="P191" s="6">
        <v>70</v>
      </c>
      <c r="Q191" s="6">
        <v>48</v>
      </c>
      <c r="R191" s="6">
        <v>11</v>
      </c>
      <c r="S191" s="6">
        <v>0.26500000000000001</v>
      </c>
      <c r="T191" s="6">
        <v>0.65100000000000002</v>
      </c>
      <c r="U191" s="8">
        <v>12.9</v>
      </c>
      <c r="V191" s="8">
        <v>3</v>
      </c>
      <c r="W191" s="8">
        <v>8</v>
      </c>
    </row>
    <row r="192" spans="1:23" ht="15.75" thickBot="1">
      <c r="A192" s="3">
        <v>91</v>
      </c>
      <c r="B192" s="4" t="s">
        <v>227</v>
      </c>
      <c r="C192" s="4" t="s">
        <v>86</v>
      </c>
      <c r="D192" s="3" t="s">
        <v>23</v>
      </c>
      <c r="E192" s="3">
        <v>28</v>
      </c>
      <c r="F192" s="3">
        <v>2015</v>
      </c>
      <c r="G192" s="3">
        <v>131</v>
      </c>
      <c r="H192" s="3">
        <v>451</v>
      </c>
      <c r="I192" s="3">
        <v>118</v>
      </c>
      <c r="J192" s="3">
        <v>23</v>
      </c>
      <c r="K192" s="3">
        <v>0</v>
      </c>
      <c r="L192" s="3">
        <v>19</v>
      </c>
      <c r="M192" s="3">
        <v>65</v>
      </c>
      <c r="N192" s="3">
        <v>63</v>
      </c>
      <c r="O192" s="3">
        <v>41</v>
      </c>
      <c r="P192" s="3">
        <v>78</v>
      </c>
      <c r="Q192" s="3">
        <v>2</v>
      </c>
      <c r="R192" s="3">
        <v>0</v>
      </c>
      <c r="S192" s="3">
        <v>0.26200000000000001</v>
      </c>
      <c r="T192" s="3">
        <v>0.76400000000000001</v>
      </c>
      <c r="U192" s="5">
        <v>12.7</v>
      </c>
      <c r="V192" s="5">
        <v>2</v>
      </c>
      <c r="W192" s="5">
        <v>19</v>
      </c>
    </row>
    <row r="193" spans="1:23" ht="15.75" thickBot="1">
      <c r="A193" s="6">
        <v>92</v>
      </c>
      <c r="B193" s="7" t="s">
        <v>282</v>
      </c>
      <c r="C193" s="7" t="s">
        <v>205</v>
      </c>
      <c r="D193" s="6" t="s">
        <v>23</v>
      </c>
      <c r="E193" s="6">
        <v>27</v>
      </c>
      <c r="F193" s="6">
        <v>2015</v>
      </c>
      <c r="G193" s="6">
        <v>133</v>
      </c>
      <c r="H193" s="6">
        <v>520</v>
      </c>
      <c r="I193" s="6">
        <v>155</v>
      </c>
      <c r="J193" s="6">
        <v>37</v>
      </c>
      <c r="K193" s="6">
        <v>6</v>
      </c>
      <c r="L193" s="6">
        <v>2</v>
      </c>
      <c r="M193" s="6">
        <v>44</v>
      </c>
      <c r="N193" s="6">
        <v>56</v>
      </c>
      <c r="O193" s="6">
        <v>27</v>
      </c>
      <c r="P193" s="6">
        <v>21</v>
      </c>
      <c r="Q193" s="6">
        <v>4</v>
      </c>
      <c r="R193" s="6">
        <v>3</v>
      </c>
      <c r="S193" s="6">
        <v>0.29799999999999999</v>
      </c>
      <c r="T193" s="6">
        <v>0.73499999999999999</v>
      </c>
      <c r="U193" s="8">
        <v>12.7</v>
      </c>
      <c r="V193" s="8">
        <v>0</v>
      </c>
      <c r="W193" s="8">
        <v>9</v>
      </c>
    </row>
    <row r="194" spans="1:23" ht="15.75" thickBot="1">
      <c r="A194" s="3">
        <v>93</v>
      </c>
      <c r="B194" s="4" t="s">
        <v>281</v>
      </c>
      <c r="C194" s="4" t="s">
        <v>72</v>
      </c>
      <c r="D194" s="3" t="s">
        <v>44</v>
      </c>
      <c r="E194" s="3">
        <v>26</v>
      </c>
      <c r="F194" s="3">
        <v>2015</v>
      </c>
      <c r="G194" s="3">
        <v>113</v>
      </c>
      <c r="H194" s="3">
        <v>413</v>
      </c>
      <c r="I194" s="3">
        <v>106</v>
      </c>
      <c r="J194" s="3">
        <v>24</v>
      </c>
      <c r="K194" s="3">
        <v>4</v>
      </c>
      <c r="L194" s="3">
        <v>7</v>
      </c>
      <c r="M194" s="3">
        <v>60</v>
      </c>
      <c r="N194" s="3">
        <v>49</v>
      </c>
      <c r="O194" s="3">
        <v>43</v>
      </c>
      <c r="P194" s="3">
        <v>103</v>
      </c>
      <c r="Q194" s="3">
        <v>41</v>
      </c>
      <c r="R194" s="3">
        <v>15</v>
      </c>
      <c r="S194" s="3">
        <v>0.25700000000000001</v>
      </c>
      <c r="T194" s="3">
        <v>0.71199999999999997</v>
      </c>
      <c r="U194" s="5">
        <v>11.5</v>
      </c>
      <c r="V194" s="5">
        <v>2</v>
      </c>
      <c r="W194" s="5">
        <v>7</v>
      </c>
    </row>
    <row r="195" spans="1:23" ht="15.75" thickBot="1">
      <c r="A195" s="6">
        <v>94</v>
      </c>
      <c r="B195" s="7" t="s">
        <v>398</v>
      </c>
      <c r="C195" s="7" t="s">
        <v>86</v>
      </c>
      <c r="D195" s="6" t="s">
        <v>26</v>
      </c>
      <c r="E195" s="6">
        <v>28</v>
      </c>
      <c r="F195" s="6">
        <v>2015</v>
      </c>
      <c r="G195" s="6">
        <v>46</v>
      </c>
      <c r="H195" s="6">
        <v>114</v>
      </c>
      <c r="I195" s="6">
        <v>38</v>
      </c>
      <c r="J195" s="6">
        <v>5</v>
      </c>
      <c r="K195" s="6">
        <v>1</v>
      </c>
      <c r="L195" s="6">
        <v>4</v>
      </c>
      <c r="M195" s="6">
        <v>23</v>
      </c>
      <c r="N195" s="6">
        <v>18</v>
      </c>
      <c r="O195" s="6">
        <v>10</v>
      </c>
      <c r="P195" s="6">
        <v>20</v>
      </c>
      <c r="Q195" s="6">
        <v>0</v>
      </c>
      <c r="R195" s="6">
        <v>1</v>
      </c>
      <c r="S195" s="6">
        <v>0.33300000000000002</v>
      </c>
      <c r="T195" s="6">
        <v>0.88100000000000001</v>
      </c>
      <c r="U195" s="8">
        <v>10.4</v>
      </c>
      <c r="V195" s="8">
        <v>0</v>
      </c>
      <c r="W195" s="8">
        <v>1</v>
      </c>
    </row>
    <row r="196" spans="1:23" ht="15.75" thickBot="1">
      <c r="A196" s="3">
        <v>95</v>
      </c>
      <c r="B196" s="4" t="s">
        <v>215</v>
      </c>
      <c r="C196" s="4" t="s">
        <v>28</v>
      </c>
      <c r="D196" s="3" t="s">
        <v>53</v>
      </c>
      <c r="E196" s="3">
        <v>28</v>
      </c>
      <c r="F196" s="3">
        <v>2015</v>
      </c>
      <c r="G196" s="3">
        <v>72</v>
      </c>
      <c r="H196" s="3">
        <v>259</v>
      </c>
      <c r="I196" s="3">
        <v>62</v>
      </c>
      <c r="J196" s="3">
        <v>13</v>
      </c>
      <c r="K196" s="3">
        <v>2</v>
      </c>
      <c r="L196" s="3">
        <v>11</v>
      </c>
      <c r="M196" s="3">
        <v>34</v>
      </c>
      <c r="N196" s="3">
        <v>38</v>
      </c>
      <c r="O196" s="3">
        <v>19</v>
      </c>
      <c r="P196" s="3">
        <v>56</v>
      </c>
      <c r="Q196" s="3">
        <v>7</v>
      </c>
      <c r="R196" s="3">
        <v>2</v>
      </c>
      <c r="S196" s="3">
        <v>0.23899999999999999</v>
      </c>
      <c r="T196" s="3">
        <v>0.72199999999999998</v>
      </c>
      <c r="U196" s="5">
        <v>10.3</v>
      </c>
      <c r="V196" s="5">
        <v>0</v>
      </c>
      <c r="W196" s="5">
        <v>7</v>
      </c>
    </row>
    <row r="197" spans="1:23" ht="15.75" thickBot="1">
      <c r="A197" s="6">
        <v>96</v>
      </c>
      <c r="B197" s="7" t="s">
        <v>279</v>
      </c>
      <c r="C197" s="7" t="s">
        <v>83</v>
      </c>
      <c r="D197" s="6" t="s">
        <v>10</v>
      </c>
      <c r="E197" s="6">
        <v>25</v>
      </c>
      <c r="F197" s="6">
        <v>2015</v>
      </c>
      <c r="G197" s="6">
        <v>126</v>
      </c>
      <c r="H197" s="6">
        <v>481</v>
      </c>
      <c r="I197" s="6">
        <v>122</v>
      </c>
      <c r="J197" s="6">
        <v>27</v>
      </c>
      <c r="K197" s="6">
        <v>3</v>
      </c>
      <c r="L197" s="6">
        <v>14</v>
      </c>
      <c r="M197" s="6">
        <v>71</v>
      </c>
      <c r="N197" s="6">
        <v>60</v>
      </c>
      <c r="O197" s="6">
        <v>42</v>
      </c>
      <c r="P197" s="6">
        <v>81</v>
      </c>
      <c r="Q197" s="6">
        <v>0</v>
      </c>
      <c r="R197" s="6">
        <v>0</v>
      </c>
      <c r="S197" s="6">
        <v>0.254</v>
      </c>
      <c r="T197" s="6">
        <v>0.72499999999999998</v>
      </c>
      <c r="U197" s="8">
        <v>10.199999999999999</v>
      </c>
      <c r="V197" s="8">
        <v>4</v>
      </c>
      <c r="W197" s="8">
        <v>13</v>
      </c>
    </row>
    <row r="198" spans="1:23" ht="15.75" thickBot="1">
      <c r="A198" s="3">
        <v>97</v>
      </c>
      <c r="B198" s="4" t="s">
        <v>399</v>
      </c>
      <c r="C198" s="4" t="s">
        <v>36</v>
      </c>
      <c r="D198" s="3" t="s">
        <v>53</v>
      </c>
      <c r="E198" s="3">
        <v>28</v>
      </c>
      <c r="F198" s="3">
        <v>2015</v>
      </c>
      <c r="G198" s="3">
        <v>60</v>
      </c>
      <c r="H198" s="3">
        <v>178</v>
      </c>
      <c r="I198" s="3">
        <v>51</v>
      </c>
      <c r="J198" s="3">
        <v>9</v>
      </c>
      <c r="K198" s="3">
        <v>1</v>
      </c>
      <c r="L198" s="3">
        <v>5</v>
      </c>
      <c r="M198" s="3">
        <v>22</v>
      </c>
      <c r="N198" s="3">
        <v>16</v>
      </c>
      <c r="O198" s="3">
        <v>12</v>
      </c>
      <c r="P198" s="3">
        <v>48</v>
      </c>
      <c r="Q198" s="3">
        <v>0</v>
      </c>
      <c r="R198" s="3">
        <v>0</v>
      </c>
      <c r="S198" s="3">
        <v>0.28599999999999998</v>
      </c>
      <c r="T198" s="3">
        <v>0.77900000000000003</v>
      </c>
      <c r="U198" s="5">
        <v>10.199999999999999</v>
      </c>
      <c r="V198" s="5">
        <v>5</v>
      </c>
      <c r="W198" s="5">
        <v>2</v>
      </c>
    </row>
    <row r="199" spans="1:23" ht="15.75" thickBot="1">
      <c r="A199" s="6">
        <v>98</v>
      </c>
      <c r="B199" s="7" t="s">
        <v>156</v>
      </c>
      <c r="C199" s="7" t="s">
        <v>36</v>
      </c>
      <c r="D199" s="6" t="s">
        <v>26</v>
      </c>
      <c r="E199" s="6">
        <v>35</v>
      </c>
      <c r="F199" s="6">
        <v>2015</v>
      </c>
      <c r="G199" s="6">
        <v>111</v>
      </c>
      <c r="H199" s="6">
        <v>358</v>
      </c>
      <c r="I199" s="6">
        <v>79</v>
      </c>
      <c r="J199" s="6">
        <v>10</v>
      </c>
      <c r="K199" s="6">
        <v>5</v>
      </c>
      <c r="L199" s="6">
        <v>17</v>
      </c>
      <c r="M199" s="6">
        <v>45</v>
      </c>
      <c r="N199" s="6">
        <v>43</v>
      </c>
      <c r="O199" s="6">
        <v>48</v>
      </c>
      <c r="P199" s="6">
        <v>84</v>
      </c>
      <c r="Q199" s="6">
        <v>3</v>
      </c>
      <c r="R199" s="6">
        <v>2</v>
      </c>
      <c r="S199" s="6">
        <v>0.221</v>
      </c>
      <c r="T199" s="6">
        <v>0.73399999999999999</v>
      </c>
      <c r="U199" s="8">
        <v>8.9</v>
      </c>
      <c r="V199" s="8">
        <v>2</v>
      </c>
      <c r="W199" s="8">
        <v>11</v>
      </c>
    </row>
    <row r="200" spans="1:23" ht="15.75" thickBot="1">
      <c r="A200" s="3">
        <v>99</v>
      </c>
      <c r="B200" s="4" t="s">
        <v>400</v>
      </c>
      <c r="C200" s="4" t="s">
        <v>86</v>
      </c>
      <c r="D200" s="3" t="s">
        <v>44</v>
      </c>
      <c r="E200" s="3">
        <v>24</v>
      </c>
      <c r="F200" s="3">
        <v>2015</v>
      </c>
      <c r="G200" s="3">
        <v>15</v>
      </c>
      <c r="H200" s="3">
        <v>51</v>
      </c>
      <c r="I200" s="3">
        <v>19</v>
      </c>
      <c r="J200" s="3">
        <v>7</v>
      </c>
      <c r="K200" s="3">
        <v>1</v>
      </c>
      <c r="L200" s="3">
        <v>0</v>
      </c>
      <c r="M200" s="3">
        <v>11</v>
      </c>
      <c r="N200" s="3">
        <v>11</v>
      </c>
      <c r="O200" s="3">
        <v>9</v>
      </c>
      <c r="P200" s="3">
        <v>3</v>
      </c>
      <c r="Q200" s="3">
        <v>0</v>
      </c>
      <c r="R200" s="3">
        <v>0</v>
      </c>
      <c r="S200" s="3">
        <v>0.372</v>
      </c>
      <c r="T200" s="3">
        <v>1.008</v>
      </c>
      <c r="U200" s="5">
        <v>8.5</v>
      </c>
      <c r="V200" s="5">
        <v>0</v>
      </c>
      <c r="W200" s="5">
        <v>0</v>
      </c>
    </row>
    <row r="201" spans="1:23" ht="15.75" thickBot="1">
      <c r="A201" s="6">
        <v>100</v>
      </c>
      <c r="B201" s="7" t="s">
        <v>283</v>
      </c>
      <c r="C201" s="7" t="s">
        <v>39</v>
      </c>
      <c r="D201" s="6" t="s">
        <v>10</v>
      </c>
      <c r="E201" s="6">
        <v>28</v>
      </c>
      <c r="F201" s="6">
        <v>2015</v>
      </c>
      <c r="G201" s="6">
        <v>116</v>
      </c>
      <c r="H201" s="6">
        <v>445</v>
      </c>
      <c r="I201" s="6">
        <v>121</v>
      </c>
      <c r="J201" s="6">
        <v>15</v>
      </c>
      <c r="K201" s="6">
        <v>1</v>
      </c>
      <c r="L201" s="6">
        <v>4</v>
      </c>
      <c r="M201" s="6">
        <v>35</v>
      </c>
      <c r="N201" s="6">
        <v>42</v>
      </c>
      <c r="O201" s="6">
        <v>28</v>
      </c>
      <c r="P201" s="6">
        <v>89</v>
      </c>
      <c r="Q201" s="6">
        <v>0</v>
      </c>
      <c r="R201" s="6">
        <v>0</v>
      </c>
      <c r="S201" s="6">
        <v>0.27200000000000002</v>
      </c>
      <c r="T201" s="6">
        <v>0.65400000000000003</v>
      </c>
      <c r="U201" s="8">
        <v>8.4</v>
      </c>
      <c r="V201" s="8">
        <v>2</v>
      </c>
      <c r="W201" s="8">
        <v>8</v>
      </c>
    </row>
  </sheetData>
  <hyperlinks>
    <hyperlink ref="B102" r:id="rId1" display="http://pebabaseball.com/statslab11_peba/player.php?player_id=3959"/>
    <hyperlink ref="C102" r:id="rId2" display="http://pebabaseball.com/statslab11_peba/teamHist.php?team_id=90&amp;page=year&amp;year=2015"/>
    <hyperlink ref="B103" r:id="rId3" display="http://pebabaseball.com/statslab11_peba/player.php?player_id=444"/>
    <hyperlink ref="C103" r:id="rId4" display="http://pebabaseball.com/statslab11_peba/teamHist.php?team_id=90&amp;page=year&amp;year=2015"/>
    <hyperlink ref="B104" r:id="rId5" display="http://pebabaseball.com/statslab11_peba/player.php?player_id=3599"/>
    <hyperlink ref="C104" r:id="rId6" display="http://pebabaseball.com/statslab11_peba/teamHist.php?team_id=96&amp;page=year&amp;year=2015"/>
    <hyperlink ref="B105" r:id="rId7" display="http://pebabaseball.com/statslab11_peba/player.php?player_id=1549"/>
    <hyperlink ref="C105" r:id="rId8" display="http://pebabaseball.com/statslab11_peba/teamHist.php?team_id=90&amp;page=year&amp;year=2015"/>
    <hyperlink ref="B106" r:id="rId9" display="http://pebabaseball.com/statslab11_peba/player.php?player_id=3947"/>
    <hyperlink ref="C106" r:id="rId10" display="http://pebabaseball.com/statslab11_peba/teamHist.php?team_id=94&amp;page=year&amp;year=2015"/>
    <hyperlink ref="B107" r:id="rId11" display="http://pebabaseball.com/statslab11_peba/player.php?player_id=4262"/>
    <hyperlink ref="C107" r:id="rId12" display="http://pebabaseball.com/statslab11_peba/teamHist.php?team_id=95&amp;page=year&amp;year=2015"/>
    <hyperlink ref="B108" r:id="rId13" display="http://pebabaseball.com/statslab11_peba/player.php?player_id=3150"/>
    <hyperlink ref="C108" r:id="rId14" display="http://pebabaseball.com/statslab11_peba/teamHist.php?team_id=90&amp;page=year&amp;year=2015"/>
    <hyperlink ref="B109" r:id="rId15" display="http://pebabaseball.com/statslab11_peba/player.php?player_id=988"/>
    <hyperlink ref="C109" r:id="rId16" display="http://pebabaseball.com/statslab11_peba/teamHist.php?team_id=96&amp;page=year&amp;year=2015"/>
    <hyperlink ref="B110" r:id="rId17" display="http://pebabaseball.com/statslab11_peba/player.php?player_id=3411"/>
    <hyperlink ref="C110" r:id="rId18" display="http://pebabaseball.com/statslab11_peba/teamHist.php?team_id=96&amp;page=year&amp;year=2015"/>
    <hyperlink ref="B111" r:id="rId19" display="http://pebabaseball.com/statslab11_peba/player.php?player_id=3705"/>
    <hyperlink ref="C111" r:id="rId20" display="http://pebabaseball.com/statslab11_peba/teamHist.php?team_id=96&amp;page=year&amp;year=2015"/>
    <hyperlink ref="B112" r:id="rId21" display="http://pebabaseball.com/statslab11_peba/player.php?player_id=118"/>
    <hyperlink ref="C112" r:id="rId22" display="http://pebabaseball.com/statslab11_peba/teamHist.php?team_id=95&amp;page=year&amp;year=2015"/>
    <hyperlink ref="B113" r:id="rId23" display="http://pebabaseball.com/statslab11_peba/player.php?player_id=4299"/>
    <hyperlink ref="C113" r:id="rId24" display="http://pebabaseball.com/statslab11_peba/teamHist.php?team_id=92&amp;page=year&amp;year=2015"/>
    <hyperlink ref="B114" r:id="rId25" display="http://pebabaseball.com/statslab11_peba/player.php?player_id=534"/>
    <hyperlink ref="C114" r:id="rId26" display="http://pebabaseball.com/statslab11_peba/teamHist.php?team_id=92&amp;page=year&amp;year=2015"/>
    <hyperlink ref="B115" r:id="rId27" display="http://pebabaseball.com/statslab11_peba/player.php?player_id=3403"/>
    <hyperlink ref="C115" r:id="rId28" display="http://pebabaseball.com/statslab11_peba/teamHist.php?team_id=90&amp;page=year&amp;year=2015"/>
    <hyperlink ref="B116" r:id="rId29" display="http://pebabaseball.com/statslab11_peba/player.php?player_id=4484"/>
    <hyperlink ref="C116" r:id="rId30" display="http://pebabaseball.com/statslab11_peba/teamHist.php?team_id=95&amp;page=year&amp;year=2015"/>
    <hyperlink ref="B117" r:id="rId31" display="http://pebabaseball.com/statslab11_peba/player.php?player_id=3388"/>
    <hyperlink ref="C117" r:id="rId32" display="http://pebabaseball.com/statslab11_peba/teamHist.php?team_id=90&amp;page=year&amp;year=2015"/>
    <hyperlink ref="B118" r:id="rId33" display="http://pebabaseball.com/statslab11_peba/player.php?player_id=9808"/>
    <hyperlink ref="C118" r:id="rId34" display="http://pebabaseball.com/statslab11_peba/teamHist.php?team_id=89&amp;page=year&amp;year=2015"/>
    <hyperlink ref="B119" r:id="rId35" display="http://pebabaseball.com/statslab11_peba/player.php?player_id=895"/>
    <hyperlink ref="C119" r:id="rId36" display="http://pebabaseball.com/statslab11_peba/teamHist.php?team_id=92&amp;page=year&amp;year=2015"/>
    <hyperlink ref="B120" r:id="rId37" display="http://pebabaseball.com/statslab11_peba/player.php?player_id=543"/>
    <hyperlink ref="C120" r:id="rId38" display="http://pebabaseball.com/statslab11_peba/teamHist.php?team_id=89&amp;page=year&amp;year=2015"/>
    <hyperlink ref="B121" r:id="rId39" display="http://pebabaseball.com/statslab11_peba/player.php?player_id=3951"/>
    <hyperlink ref="C121" r:id="rId40" display="http://pebabaseball.com/statslab11_peba/teamHist.php?team_id=94&amp;page=year&amp;year=2015"/>
    <hyperlink ref="B122" r:id="rId41" display="http://pebabaseball.com/statslab11_peba/player.php?player_id=9497"/>
    <hyperlink ref="C122" r:id="rId42" display="http://pebabaseball.com/statslab11_peba/teamHist.php?team_id=95&amp;page=year&amp;year=2015"/>
    <hyperlink ref="B123" r:id="rId43" display="http://pebabaseball.com/statslab11_peba/player.php?player_id=3435"/>
    <hyperlink ref="C123" r:id="rId44" display="http://pebabaseball.com/statslab11_peba/teamHist.php?team_id=93&amp;page=year&amp;year=2015"/>
    <hyperlink ref="B124" r:id="rId45" display="http://pebabaseball.com/statslab11_peba/player.php?player_id=9895"/>
    <hyperlink ref="C124" r:id="rId46" display="http://pebabaseball.com/statslab11_peba/teamHist.php?team_id=89&amp;page=year&amp;year=2015"/>
    <hyperlink ref="B125" r:id="rId47" display="http://pebabaseball.com/statslab11_peba/player.php?player_id=9672"/>
    <hyperlink ref="C125" r:id="rId48" display="http://pebabaseball.com/statslab11_peba/teamHist.php?team_id=91&amp;page=year&amp;year=2015"/>
    <hyperlink ref="B126" r:id="rId49" display="http://pebabaseball.com/statslab11_peba/player.php?player_id=5186"/>
    <hyperlink ref="C126" r:id="rId50" display="http://pebabaseball.com/statslab11_peba/teamHist.php?team_id=94&amp;page=year&amp;year=2015"/>
    <hyperlink ref="B127" r:id="rId51" display="http://pebabaseball.com/statslab11_peba/player.php?player_id=4127"/>
    <hyperlink ref="C127" r:id="rId52" display="http://pebabaseball.com/statslab11_peba/teamHist.php?team_id=95&amp;page=year&amp;year=2015"/>
    <hyperlink ref="B128" r:id="rId53" display="http://pebabaseball.com/statslab11_peba/player.php?player_id=943"/>
    <hyperlink ref="C128" r:id="rId54" display="http://pebabaseball.com/statslab11_peba/teamHist.php?team_id=95&amp;page=year&amp;year=2015"/>
    <hyperlink ref="B129" r:id="rId55" display="http://pebabaseball.com/statslab11_peba/player.php?player_id=9737"/>
    <hyperlink ref="C129" r:id="rId56" display="http://pebabaseball.com/statslab11_peba/teamHist.php?team_id=92&amp;page=year&amp;year=2015"/>
    <hyperlink ref="B130" r:id="rId57" display="http://pebabaseball.com/statslab11_peba/player.php?player_id=688"/>
    <hyperlink ref="C130" r:id="rId58" display="http://pebabaseball.com/statslab11_peba/teamHist.php?team_id=92&amp;page=year&amp;year=2015"/>
    <hyperlink ref="B131" r:id="rId59" display="http://pebabaseball.com/statslab11_peba/player.php?player_id=9921"/>
    <hyperlink ref="C131" r:id="rId60" display="http://pebabaseball.com/statslab11_peba/teamHist.php?team_id=95&amp;page=year&amp;year=2015"/>
    <hyperlink ref="B132" r:id="rId61" display="http://pebabaseball.com/statslab11_peba/player.php?player_id=7791"/>
    <hyperlink ref="C132" r:id="rId62" display="http://pebabaseball.com/statslab11_peba/teamHist.php?team_id=92&amp;page=year&amp;year=2015"/>
    <hyperlink ref="B133" r:id="rId63" display="http://pebabaseball.com/statslab11_peba/player.php?player_id=215"/>
    <hyperlink ref="C133" r:id="rId64" display="http://pebabaseball.com/statslab11_peba/teamHist.php?team_id=89&amp;page=year&amp;year=2015"/>
    <hyperlink ref="B134" r:id="rId65" display="http://pebabaseball.com/statslab11_peba/player.php?player_id=387"/>
    <hyperlink ref="C134" r:id="rId66" display="http://pebabaseball.com/statslab11_peba/teamHist.php?team_id=96&amp;page=year&amp;year=2015"/>
    <hyperlink ref="B135" r:id="rId67" display="http://pebabaseball.com/statslab11_peba/player.php?player_id=4003"/>
    <hyperlink ref="C135" r:id="rId68" display="http://pebabaseball.com/statslab11_peba/teamHist.php?team_id=96&amp;page=year&amp;year=2015"/>
    <hyperlink ref="B136" r:id="rId69" display="http://pebabaseball.com/statslab11_peba/player.php?player_id=589"/>
    <hyperlink ref="C136" r:id="rId70" display="http://pebabaseball.com/statslab11_peba/teamHist.php?team_id=94&amp;page=year&amp;year=2015"/>
    <hyperlink ref="B137" r:id="rId71" display="http://pebabaseball.com/statslab11_peba/player.php?player_id=386"/>
    <hyperlink ref="C137" r:id="rId72" display="http://pebabaseball.com/statslab11_peba/teamHist.php?team_id=91&amp;page=year&amp;year=2015"/>
    <hyperlink ref="B138" r:id="rId73" display="http://pebabaseball.com/statslab11_peba/player.php?player_id=1894"/>
    <hyperlink ref="C138" r:id="rId74" display="http://pebabaseball.com/statslab11_peba/teamHist.php?team_id=89&amp;page=year&amp;year=2015"/>
    <hyperlink ref="B139" r:id="rId75" display="http://pebabaseball.com/statslab11_peba/player.php?player_id=3465"/>
    <hyperlink ref="C139" r:id="rId76" display="http://pebabaseball.com/statslab11_peba/teamHist.php?team_id=95&amp;page=year&amp;year=2015"/>
    <hyperlink ref="B140" r:id="rId77" display="http://pebabaseball.com/statslab11_peba/player.php?player_id=3990"/>
    <hyperlink ref="C140" r:id="rId78" display="http://pebabaseball.com/statslab11_peba/teamHist.php?team_id=97&amp;page=year&amp;year=2015"/>
    <hyperlink ref="B141" r:id="rId79" display="http://pebabaseball.com/statslab11_peba/player.php?player_id=9348"/>
    <hyperlink ref="C141" r:id="rId80" display="http://pebabaseball.com/statslab11_peba/teamHist.php?team_id=95&amp;page=year&amp;year=2015"/>
    <hyperlink ref="B142" r:id="rId81" display="http://pebabaseball.com/statslab11_peba/player.php?player_id=4827"/>
    <hyperlink ref="C142" r:id="rId82" display="http://pebabaseball.com/statslab11_peba/teamHist.php?team_id=90&amp;page=year&amp;year=2015"/>
    <hyperlink ref="B143" r:id="rId83" display="http://pebabaseball.com/statslab11_peba/player.php?player_id=4018"/>
    <hyperlink ref="C143" r:id="rId84" display="http://pebabaseball.com/statslab11_peba/teamHist.php?team_id=95&amp;page=year&amp;year=2015"/>
    <hyperlink ref="B144" r:id="rId85" display="http://pebabaseball.com/statslab11_peba/player.php?player_id=445"/>
    <hyperlink ref="C144" r:id="rId86" display="http://pebabaseball.com/statslab11_peba/teamHist.php?team_id=97&amp;page=year&amp;year=2015"/>
    <hyperlink ref="B145" r:id="rId87" display="http://pebabaseball.com/statslab11_peba/player.php?player_id=168"/>
    <hyperlink ref="C145" r:id="rId88" display="http://pebabaseball.com/statslab11_peba/teamHist.php?team_id=91&amp;page=year&amp;year=2015"/>
    <hyperlink ref="B146" r:id="rId89" display="http://pebabaseball.com/statslab11_peba/player.php?player_id=3184"/>
    <hyperlink ref="C146" r:id="rId90" display="http://pebabaseball.com/statslab11_peba/teamHist.php?team_id=90&amp;page=year&amp;year=2015"/>
    <hyperlink ref="B147" r:id="rId91" display="http://pebabaseball.com/statslab11_peba/player.php?player_id=4797"/>
    <hyperlink ref="C147" r:id="rId92" display="http://pebabaseball.com/statslab11_peba/teamHist.php?team_id=95&amp;page=year&amp;year=2015"/>
    <hyperlink ref="B148" r:id="rId93" display="http://pebabaseball.com/statslab11_peba/player.php?player_id=427"/>
    <hyperlink ref="C148" r:id="rId94" display="http://pebabaseball.com/statslab11_peba/teamHist.php?team_id=91&amp;page=year&amp;year=2015"/>
    <hyperlink ref="B149" r:id="rId95" display="http://pebabaseball.com/statslab11_peba/player.php?player_id=4490"/>
    <hyperlink ref="C149" r:id="rId96" display="http://pebabaseball.com/statslab11_peba/teamHist.php?team_id=97&amp;page=year&amp;year=2015"/>
    <hyperlink ref="B150" r:id="rId97" display="http://pebabaseball.com/statslab11_peba/player.php?player_id=3440"/>
    <hyperlink ref="C150" r:id="rId98" display="http://pebabaseball.com/statslab11_peba/teamHist.php?team_id=93&amp;page=year&amp;year=2015"/>
    <hyperlink ref="B151" r:id="rId99" display="http://pebabaseball.com/statslab11_peba/player.php?player_id=4037"/>
    <hyperlink ref="C151" r:id="rId100" display="http://pebabaseball.com/statslab11_peba/teamHist.php?team_id=99&amp;page=year&amp;year=2015"/>
    <hyperlink ref="B152" r:id="rId101" display="http://pebabaseball.com/statslab11_peba/player.php?player_id=3752"/>
    <hyperlink ref="C152" r:id="rId102" display="http://pebabaseball.com/statslab11_peba/teamHist.php?team_id=93&amp;page=year&amp;year=2015"/>
    <hyperlink ref="B153" r:id="rId103" display="http://pebabaseball.com/statslab11_peba/player.php?player_id=3152"/>
    <hyperlink ref="C153" r:id="rId104" display="http://pebabaseball.com/statslab11_peba/teamHist.php?team_id=89&amp;page=year&amp;year=2015"/>
    <hyperlink ref="B154" r:id="rId105" display="http://pebabaseball.com/statslab11_peba/player.php?player_id=1118"/>
    <hyperlink ref="C154" r:id="rId106" display="http://pebabaseball.com/statslab11_peba/teamHist.php?team_id=94&amp;page=year&amp;year=2015"/>
    <hyperlink ref="B155" r:id="rId107" display="http://pebabaseball.com/statslab11_peba/player.php?player_id=7448"/>
    <hyperlink ref="C155" r:id="rId108" display="http://pebabaseball.com/statslab11_peba/teamHist.php?team_id=93&amp;page=year&amp;year=2015"/>
    <hyperlink ref="B156" r:id="rId109" display="http://pebabaseball.com/statslab11_peba/player.php?player_id=4893"/>
    <hyperlink ref="C156" r:id="rId110" display="http://pebabaseball.com/statslab11_peba/teamHist.php?team_id=99&amp;page=year&amp;year=2015"/>
    <hyperlink ref="B157" r:id="rId111" display="http://pebabaseball.com/statslab11_peba/player.php?player_id=6741"/>
    <hyperlink ref="C157" r:id="rId112" display="http://pebabaseball.com/statslab11_peba/teamHist.php?team_id=92&amp;page=year&amp;year=2015"/>
    <hyperlink ref="B158" r:id="rId113" display="http://pebabaseball.com/statslab11_peba/player.php?player_id=3261"/>
    <hyperlink ref="C158" r:id="rId114" display="http://pebabaseball.com/statslab11_peba/teamHist.php?team_id=98&amp;page=year&amp;year=2015"/>
    <hyperlink ref="B159" r:id="rId115" display="http://pebabaseball.com/statslab11_peba/player.php?player_id=136"/>
    <hyperlink ref="C159" r:id="rId116" display="http://pebabaseball.com/statslab11_peba/teamHist.php?team_id=99&amp;page=year&amp;year=2015"/>
    <hyperlink ref="B160" r:id="rId117" display="http://pebabaseball.com/statslab11_peba/player.php?player_id=9883"/>
    <hyperlink ref="C160" r:id="rId118" display="http://pebabaseball.com/statslab11_peba/teamHist.php?team_id=89&amp;page=year&amp;year=2015"/>
    <hyperlink ref="B161" r:id="rId119" display="http://pebabaseball.com/statslab11_peba/player.php?player_id=1117"/>
    <hyperlink ref="C161" r:id="rId120" display="http://pebabaseball.com/statslab11_peba/teamHist.php?team_id=97&amp;page=year&amp;year=2015"/>
    <hyperlink ref="B162" r:id="rId121" display="http://pebabaseball.com/statslab11_peba/player.php?player_id=3262"/>
    <hyperlink ref="C162" r:id="rId122" display="http://pebabaseball.com/statslab11_peba/teamHist.php?team_id=92&amp;page=year&amp;year=2015"/>
    <hyperlink ref="B163" r:id="rId123" display="http://pebabaseball.com/statslab11_peba/player.php?player_id=596"/>
    <hyperlink ref="C163" r:id="rId124" display="http://pebabaseball.com/statslab11_peba/teamHist.php?team_id=93&amp;page=year&amp;year=2015"/>
    <hyperlink ref="B164" r:id="rId125" display="http://pebabaseball.com/statslab11_peba/player.php?player_id=3224"/>
    <hyperlink ref="C164" r:id="rId126" display="http://pebabaseball.com/statslab11_peba/teamHist.php?team_id=96&amp;page=year&amp;year=2015"/>
    <hyperlink ref="B165" r:id="rId127" display="http://pebabaseball.com/statslab11_peba/player.php?player_id=7837"/>
    <hyperlink ref="C165" r:id="rId128" display="http://pebabaseball.com/statslab11_peba/teamHist.php?team_id=93&amp;page=year&amp;year=2015"/>
    <hyperlink ref="B166" r:id="rId129" display="http://pebabaseball.com/statslab11_peba/player.php?player_id=3247"/>
    <hyperlink ref="C166" r:id="rId130" display="http://pebabaseball.com/statslab11_peba/teamHist.php?team_id=99&amp;page=year&amp;year=2015"/>
    <hyperlink ref="B167" r:id="rId131" display="http://pebabaseball.com/statslab11_peba/player.php?player_id=3573"/>
    <hyperlink ref="C167" r:id="rId132" display="http://pebabaseball.com/statslab11_peba/teamHist.php?team_id=100&amp;page=year&amp;year=2015"/>
    <hyperlink ref="B168" r:id="rId133" display="http://pebabaseball.com/statslab11_peba/player.php?player_id=3668"/>
    <hyperlink ref="C168" r:id="rId134" display="http://pebabaseball.com/statslab11_peba/teamHist.php?team_id=96&amp;page=year&amp;year=2015"/>
    <hyperlink ref="B169" r:id="rId135" display="http://pebabaseball.com/statslab11_peba/player.php?player_id=3740"/>
    <hyperlink ref="C169" r:id="rId136" display="http://pebabaseball.com/statslab11_peba/teamHist.php?team_id=94&amp;page=year&amp;year=2015"/>
    <hyperlink ref="B170" r:id="rId137" display="http://pebabaseball.com/statslab11_peba/player.php?player_id=3815"/>
    <hyperlink ref="C170" r:id="rId138" display="http://pebabaseball.com/statslab11_peba/teamHist.php?team_id=98&amp;page=year&amp;year=2015"/>
    <hyperlink ref="B171" r:id="rId139" display="http://pebabaseball.com/statslab11_peba/player.php?player_id=4659"/>
    <hyperlink ref="C171" r:id="rId140" display="http://pebabaseball.com/statslab11_peba/teamHist.php?team_id=90&amp;page=year&amp;year=2015"/>
    <hyperlink ref="B172" r:id="rId141" display="http://pebabaseball.com/statslab11_peba/player.php?player_id=1558"/>
    <hyperlink ref="C172" r:id="rId142" display="http://pebabaseball.com/statslab11_peba/teamHist.php?team_id=99&amp;page=year&amp;year=2015"/>
    <hyperlink ref="B173" r:id="rId143" display="http://pebabaseball.com/statslab11_peba/player.php?player_id=4701"/>
    <hyperlink ref="C173" r:id="rId144" display="http://pebabaseball.com/statslab11_peba/teamHist.php?team_id=99&amp;page=year&amp;year=2015"/>
    <hyperlink ref="B174" r:id="rId145" display="http://pebabaseball.com/statslab11_peba/player.php?player_id=10559"/>
    <hyperlink ref="C174" r:id="rId146" display="http://pebabaseball.com/statslab11_peba/teamHist.php?team_id=99&amp;page=year&amp;year=2015"/>
    <hyperlink ref="B175" r:id="rId147" display="http://pebabaseball.com/statslab11_peba/player.php?player_id=2281"/>
    <hyperlink ref="C175" r:id="rId148" display="http://pebabaseball.com/statslab11_peba/teamHist.php?team_id=89&amp;page=year&amp;year=2015"/>
    <hyperlink ref="B176" r:id="rId149" display="http://pebabaseball.com/statslab11_peba/player.php?player_id=3858"/>
    <hyperlink ref="C176" r:id="rId150" display="http://pebabaseball.com/statslab11_peba/teamHist.php?team_id=98&amp;page=year&amp;year=2015"/>
    <hyperlink ref="B177" r:id="rId151" display="http://pebabaseball.com/statslab11_peba/player.php?player_id=9884"/>
    <hyperlink ref="C177" r:id="rId152" display="http://pebabaseball.com/statslab11_peba/teamHist.php?team_id=98&amp;page=year&amp;year=2015"/>
    <hyperlink ref="B178" r:id="rId153" display="http://pebabaseball.com/statslab11_peba/player.php?player_id=4097"/>
    <hyperlink ref="C178" r:id="rId154" display="http://pebabaseball.com/statslab11_peba/teamHist.php?team_id=99&amp;page=year&amp;year=2015"/>
    <hyperlink ref="B179" r:id="rId155" display="http://pebabaseball.com/statslab11_peba/player.php?player_id=3356"/>
    <hyperlink ref="C179" r:id="rId156" display="http://pebabaseball.com/statslab11_peba/teamHist.php?team_id=100&amp;page=year&amp;year=2015"/>
    <hyperlink ref="B180" r:id="rId157" display="http://pebabaseball.com/statslab11_peba/player.php?player_id=5728"/>
    <hyperlink ref="C180" r:id="rId158" display="http://pebabaseball.com/statslab11_peba/teamHist.php?team_id=96&amp;page=year&amp;year=2015"/>
    <hyperlink ref="B181" r:id="rId159" display="http://pebabaseball.com/statslab11_peba/player.php?player_id=3159"/>
    <hyperlink ref="C181" r:id="rId160" display="http://pebabaseball.com/statslab11_peba/teamHist.php?team_id=94&amp;page=year&amp;year=2015"/>
    <hyperlink ref="B182" r:id="rId161" display="http://pebabaseball.com/statslab11_peba/player.php?player_id=3111"/>
    <hyperlink ref="C182" r:id="rId162" display="http://pebabaseball.com/statslab11_peba/teamHist.php?team_id=91&amp;page=year&amp;year=2015"/>
    <hyperlink ref="B183" r:id="rId163" display="http://pebabaseball.com/statslab11_peba/player.php?player_id=4660"/>
    <hyperlink ref="C183" r:id="rId164" display="http://pebabaseball.com/statslab11_peba/teamHist.php?team_id=91&amp;page=year&amp;year=2015"/>
    <hyperlink ref="B184" r:id="rId165" display="http://pebabaseball.com/statslab11_peba/player.php?player_id=2780"/>
    <hyperlink ref="C184" r:id="rId166" display="http://pebabaseball.com/statslab11_peba/teamHist.php?team_id=92&amp;page=year&amp;year=2015"/>
    <hyperlink ref="B185" r:id="rId167" display="http://pebabaseball.com/statslab11_peba/player.php?player_id=4178"/>
    <hyperlink ref="C185" r:id="rId168" display="http://pebabaseball.com/statslab11_peba/teamHist.php?team_id=96&amp;page=year&amp;year=2015"/>
    <hyperlink ref="B186" r:id="rId169" display="http://pebabaseball.com/statslab11_peba/player.php?player_id=4319"/>
    <hyperlink ref="C186" r:id="rId170" display="http://pebabaseball.com/statslab11_peba/teamHist.php?team_id=98&amp;page=year&amp;year=2015"/>
    <hyperlink ref="B187" r:id="rId171" display="http://pebabaseball.com/statslab11_peba/player.php?player_id=7365"/>
    <hyperlink ref="C187" r:id="rId172" display="http://pebabaseball.com/statslab11_peba/teamHist.php?team_id=99&amp;page=year&amp;year=2015"/>
    <hyperlink ref="B188" r:id="rId173" display="http://pebabaseball.com/statslab11_peba/player.php?player_id=950"/>
    <hyperlink ref="C188" r:id="rId174" display="http://pebabaseball.com/statslab11_peba/teamHist.php?team_id=95&amp;page=year&amp;year=2015"/>
    <hyperlink ref="B189" r:id="rId175" display="http://pebabaseball.com/statslab11_peba/player.php?player_id=4637"/>
    <hyperlink ref="C189" r:id="rId176" display="http://pebabaseball.com/statslab11_peba/teamHist.php?team_id=100&amp;page=year&amp;year=2015"/>
    <hyperlink ref="B190" r:id="rId177" display="http://pebabaseball.com/statslab11_peba/player.php?player_id=5521"/>
    <hyperlink ref="C190" r:id="rId178" display="http://pebabaseball.com/statslab11_peba/teamHist.php?team_id=92&amp;page=year&amp;year=2015"/>
    <hyperlink ref="B191" r:id="rId179" display="http://pebabaseball.com/statslab11_peba/player.php?player_id=8056"/>
    <hyperlink ref="C191" r:id="rId180" display="http://pebabaseball.com/statslab11_peba/teamHist.php?team_id=93&amp;page=year&amp;year=2015"/>
    <hyperlink ref="B192" r:id="rId181" display="http://pebabaseball.com/statslab11_peba/player.php?player_id=3214"/>
    <hyperlink ref="C192" r:id="rId182" display="http://pebabaseball.com/statslab11_peba/teamHist.php?team_id=89&amp;page=year&amp;year=2015"/>
    <hyperlink ref="B193" r:id="rId183" display="http://pebabaseball.com/statslab11_peba/player.php?player_id=3254"/>
    <hyperlink ref="C193" r:id="rId184" display="http://pebabaseball.com/statslab11_peba/teamHist.php?team_id=98&amp;page=year&amp;year=2015"/>
    <hyperlink ref="B194" r:id="rId185" display="http://pebabaseball.com/statslab11_peba/player.php?player_id=4704"/>
    <hyperlink ref="C194" r:id="rId186" display="http://pebabaseball.com/statslab11_peba/teamHist.php?team_id=99&amp;page=year&amp;year=2015"/>
    <hyperlink ref="B195" r:id="rId187" display="http://pebabaseball.com/statslab11_peba/player.php?player_id=4421"/>
    <hyperlink ref="C195" r:id="rId188" display="http://pebabaseball.com/statslab11_peba/teamHist.php?team_id=89&amp;page=year&amp;year=2015"/>
    <hyperlink ref="B196" r:id="rId189" display="http://pebabaseball.com/statslab11_peba/player.php?player_id=3757"/>
    <hyperlink ref="C196" r:id="rId190" display="http://pebabaseball.com/statslab11_peba/teamHist.php?team_id=95&amp;page=year&amp;year=2015"/>
    <hyperlink ref="B197" r:id="rId191" display="http://pebabaseball.com/statslab11_peba/player.php?player_id=4539"/>
    <hyperlink ref="C197" r:id="rId192" display="http://pebabaseball.com/statslab11_peba/teamHist.php?team_id=91&amp;page=year&amp;year=2015"/>
    <hyperlink ref="B198" r:id="rId193" display="http://pebabaseball.com/statslab11_peba/player.php?player_id=3540"/>
    <hyperlink ref="C198" r:id="rId194" display="http://pebabaseball.com/statslab11_peba/teamHist.php?team_id=97&amp;page=year&amp;year=2015"/>
    <hyperlink ref="B199" r:id="rId195" display="http://pebabaseball.com/statslab11_peba/player.php?player_id=458"/>
    <hyperlink ref="C199" r:id="rId196" display="http://pebabaseball.com/statslab11_peba/teamHist.php?team_id=97&amp;page=year&amp;year=2015"/>
    <hyperlink ref="B200" r:id="rId197" display="http://pebabaseball.com/statslab11_peba/player.php?player_id=4921"/>
    <hyperlink ref="C200" r:id="rId198" display="http://pebabaseball.com/statslab11_peba/teamHist.php?team_id=89&amp;page=year&amp;year=2015"/>
    <hyperlink ref="B201" r:id="rId199" display="http://pebabaseball.com/statslab11_peba/player.php?player_id=4410"/>
    <hyperlink ref="C201" r:id="rId200" display="http://pebabaseball.com/statslab11_peba/teamHist.php?team_id=96&amp;page=year&amp;year=2015"/>
    <hyperlink ref="B2" r:id="rId201" display="http://pebabaseball.com/statslab11_peba/player.php?player_id=2317"/>
    <hyperlink ref="C2" r:id="rId202" display="http://pebabaseball.com/statslab11_peba/teamHist.php?team_id=77&amp;page=year&amp;year=2015"/>
    <hyperlink ref="B3" r:id="rId203" display="http://pebabaseball.com/statslab11_peba/player.php?player_id=4180"/>
    <hyperlink ref="C3" r:id="rId204" display="http://pebabaseball.com/statslab11_peba/teamHist.php?team_id=78&amp;page=year&amp;year=2015"/>
    <hyperlink ref="B4" r:id="rId205" display="http://pebabaseball.com/statslab11_peba/player.php?player_id=4315"/>
    <hyperlink ref="C4" r:id="rId206" display="http://pebabaseball.com/statslab11_peba/teamHist.php?team_id=87&amp;page=year&amp;year=2015"/>
    <hyperlink ref="B5" r:id="rId207" display="http://pebabaseball.com/statslab11_peba/player.php?player_id=4948"/>
    <hyperlink ref="C5" r:id="rId208" display="http://pebabaseball.com/statslab11_peba/teamHist.php?team_id=85&amp;page=year&amp;year=2015"/>
    <hyperlink ref="B6" r:id="rId209" display="http://pebabaseball.com/statslab11_peba/player.php?player_id=579"/>
    <hyperlink ref="C6" r:id="rId210" display="http://pebabaseball.com/statslab11_peba/teamHist.php?team_id=86&amp;page=year&amp;year=2015"/>
    <hyperlink ref="B7" r:id="rId211" display="http://pebabaseball.com/statslab11_peba/player.php?player_id=3811"/>
    <hyperlink ref="C7" r:id="rId212" display="http://pebabaseball.com/statslab11_peba/teamHist.php?team_id=85&amp;page=year&amp;year=2015"/>
    <hyperlink ref="B8" r:id="rId213" display="http://pebabaseball.com/statslab11_peba/player.php?player_id=4391"/>
    <hyperlink ref="C8" r:id="rId214" display="http://pebabaseball.com/statslab11_peba/teamHist.php?team_id=79&amp;page=year&amp;year=2015"/>
    <hyperlink ref="B9" r:id="rId215" display="http://pebabaseball.com/statslab11_peba/player.php?player_id=4264"/>
    <hyperlink ref="C9" r:id="rId216" display="http://pebabaseball.com/statslab11_peba/teamHist.php?team_id=87&amp;page=year&amp;year=2015"/>
    <hyperlink ref="B10" r:id="rId217" display="http://pebabaseball.com/statslab11_peba/player.php?player_id=4029"/>
    <hyperlink ref="C10" r:id="rId218" display="http://pebabaseball.com/statslab11_peba/teamHist.php?team_id=86&amp;page=year&amp;year=2015"/>
    <hyperlink ref="B11" r:id="rId219" display="http://pebabaseball.com/statslab11_peba/player.php?player_id=4096"/>
    <hyperlink ref="C11" r:id="rId220" display="http://pebabaseball.com/statslab11_peba/teamHist.php?team_id=83&amp;page=year&amp;year=2015"/>
    <hyperlink ref="B12" r:id="rId221" display="http://pebabaseball.com/statslab11_peba/player.php?player_id=490"/>
    <hyperlink ref="C12" r:id="rId222" display="http://pebabaseball.com/statslab11_peba/teamHist.php?team_id=83&amp;page=year&amp;year=2015"/>
    <hyperlink ref="B13" r:id="rId223" display="http://pebabaseball.com/statslab11_peba/player.php?player_id=10038"/>
    <hyperlink ref="C13" r:id="rId224" display="http://pebabaseball.com/statslab11_peba/teamHist.php?team_id=79&amp;page=year&amp;year=2015"/>
    <hyperlink ref="B14" r:id="rId225" display="http://pebabaseball.com/statslab11_peba/player.php?player_id=8073"/>
    <hyperlink ref="C14" r:id="rId226" display="http://pebabaseball.com/statslab11_peba/teamHist.php?team_id=82&amp;page=year&amp;year=2015"/>
    <hyperlink ref="B15" r:id="rId227" display="http://pebabaseball.com/statslab11_peba/player.php?player_id=3930"/>
    <hyperlink ref="C15" r:id="rId228" display="http://pebabaseball.com/statslab11_peba/teamHist.php?team_id=80&amp;page=year&amp;year=2015"/>
    <hyperlink ref="B16" r:id="rId229" display="http://pebabaseball.com/statslab11_peba/player.php?player_id=2488"/>
    <hyperlink ref="C16" r:id="rId230" display="http://pebabaseball.com/statslab11_peba/teamHist.php?team_id=77&amp;page=year&amp;year=2015"/>
    <hyperlink ref="B17" r:id="rId231" display="http://pebabaseball.com/statslab11_peba/player.php?player_id=9504"/>
    <hyperlink ref="C17" r:id="rId232" display="http://pebabaseball.com/statslab11_peba/teamHist.php?team_id=80&amp;page=year&amp;year=2015"/>
    <hyperlink ref="B18" r:id="rId233" display="http://pebabaseball.com/statslab11_peba/player.php?player_id=4130"/>
    <hyperlink ref="C18" r:id="rId234" display="http://pebabaseball.com/statslab11_peba/teamHist.php?team_id=86&amp;page=year&amp;year=2015"/>
    <hyperlink ref="B19" r:id="rId235" display="http://pebabaseball.com/statslab11_peba/player.php?player_id=9731"/>
    <hyperlink ref="C19" r:id="rId236" display="http://pebabaseball.com/statslab11_peba/teamHist.php?team_id=81&amp;page=year&amp;year=2015"/>
    <hyperlink ref="B20" r:id="rId237" display="http://pebabaseball.com/statslab11_peba/player.php?player_id=3539"/>
    <hyperlink ref="C20" r:id="rId238" display="http://pebabaseball.com/statslab11_peba/teamHist.php?team_id=86&amp;page=year&amp;year=2015"/>
    <hyperlink ref="B21" r:id="rId239" display="http://pebabaseball.com/statslab11_peba/player.php?player_id=3323"/>
    <hyperlink ref="C21" r:id="rId240" display="http://pebabaseball.com/statslab11_peba/teamHist.php?team_id=77&amp;page=year&amp;year=2015"/>
    <hyperlink ref="B22" r:id="rId241" display="http://pebabaseball.com/statslab11_peba/player.php?player_id=7906"/>
    <hyperlink ref="C22" r:id="rId242" display="http://pebabaseball.com/statslab11_peba/teamHist.php?team_id=79&amp;page=year&amp;year=2015"/>
    <hyperlink ref="B23" r:id="rId243" display="http://pebabaseball.com/statslab11_peba/player.php?player_id=518"/>
    <hyperlink ref="C23" r:id="rId244" display="http://pebabaseball.com/statslab11_peba/teamHist.php?team_id=81&amp;page=year&amp;year=2015"/>
    <hyperlink ref="B24" r:id="rId245" display="http://pebabaseball.com/statslab11_peba/player.php?player_id=4565"/>
    <hyperlink ref="C24" r:id="rId246" display="http://pebabaseball.com/statslab11_peba/teamHist.php?team_id=81&amp;page=year&amp;year=2015"/>
    <hyperlink ref="B25" r:id="rId247" display="http://pebabaseball.com/statslab11_peba/player.php?player_id=995"/>
    <hyperlink ref="C25" r:id="rId248" display="http://pebabaseball.com/statslab11_peba/teamHist.php?team_id=77&amp;page=year&amp;year=2015"/>
    <hyperlink ref="B26" r:id="rId249" display="http://pebabaseball.com/statslab11_peba/player.php?player_id=478"/>
    <hyperlink ref="C26" r:id="rId250" display="http://pebabaseball.com/statslab11_peba/teamHist.php?team_id=78&amp;page=year&amp;year=2015"/>
    <hyperlink ref="B27" r:id="rId251" display="http://pebabaseball.com/statslab11_peba/player.php?player_id=3603"/>
    <hyperlink ref="C27" r:id="rId252" display="http://pebabaseball.com/statslab11_peba/teamHist.php?team_id=86&amp;page=year&amp;year=2015"/>
    <hyperlink ref="B28" r:id="rId253" display="http://pebabaseball.com/statslab11_peba/player.php?player_id=4893"/>
    <hyperlink ref="C28" r:id="rId254" display="http://pebabaseball.com/statslab11_peba/teamHist.php?team_id=81&amp;page=year&amp;year=2015"/>
    <hyperlink ref="B29" r:id="rId255" display="http://pebabaseball.com/statslab11_peba/player.php?player_id=1428"/>
    <hyperlink ref="C29" r:id="rId256" display="http://pebabaseball.com/statslab11_peba/teamHist.php?team_id=78&amp;page=year&amp;year=2015"/>
    <hyperlink ref="B30" r:id="rId257" display="http://pebabaseball.com/statslab11_peba/player.php?player_id=352"/>
    <hyperlink ref="C30" r:id="rId258" display="http://pebabaseball.com/statslab11_peba/teamHist.php?team_id=78&amp;page=year&amp;year=2015"/>
    <hyperlink ref="B31" r:id="rId259" display="http://pebabaseball.com/statslab11_peba/player.php?player_id=3248"/>
    <hyperlink ref="C31" r:id="rId260" display="http://pebabaseball.com/statslab11_peba/teamHist.php?team_id=81&amp;page=year&amp;year=2015"/>
    <hyperlink ref="B32" r:id="rId261" display="http://pebabaseball.com/statslab11_peba/player.php?player_id=4826"/>
    <hyperlink ref="C32" r:id="rId262" display="http://pebabaseball.com/statslab11_peba/teamHist.php?team_id=80&amp;page=year&amp;year=2015"/>
    <hyperlink ref="B33" r:id="rId263" display="http://pebabaseball.com/statslab11_peba/player.php?player_id=3505"/>
    <hyperlink ref="C33" r:id="rId264" display="http://pebabaseball.com/statslab11_peba/teamHist.php?team_id=82&amp;page=year&amp;year=2015"/>
    <hyperlink ref="B34" r:id="rId265" display="http://pebabaseball.com/statslab11_peba/player.php?player_id=4485"/>
    <hyperlink ref="C34" r:id="rId266" display="http://pebabaseball.com/statslab11_peba/teamHist.php?team_id=85&amp;page=year&amp;year=2015"/>
    <hyperlink ref="B35" r:id="rId267" display="http://pebabaseball.com/statslab11_peba/player.php?player_id=1792"/>
    <hyperlink ref="C35" r:id="rId268" display="http://pebabaseball.com/statslab11_peba/teamHist.php?team_id=83&amp;page=year&amp;year=2015"/>
    <hyperlink ref="B36" r:id="rId269" display="http://pebabaseball.com/statslab11_peba/player.php?player_id=11359"/>
    <hyperlink ref="C36" r:id="rId270" display="http://pebabaseball.com/statslab11_peba/teamHist.php?team_id=85&amp;page=year&amp;year=2015"/>
    <hyperlink ref="B37" r:id="rId271" display="http://pebabaseball.com/statslab11_peba/player.php?player_id=4349"/>
    <hyperlink ref="C37" r:id="rId272" display="http://pebabaseball.com/statslab11_peba/teamHist.php?team_id=82&amp;page=year&amp;year=2015"/>
    <hyperlink ref="B38" r:id="rId273" display="http://pebabaseball.com/statslab11_peba/player.php?player_id=19"/>
    <hyperlink ref="C38" r:id="rId274" display="http://pebabaseball.com/statslab11_peba/teamHist.php?team_id=77&amp;page=year&amp;year=2015"/>
    <hyperlink ref="B39" r:id="rId275" display="http://pebabaseball.com/statslab11_peba/player.php?player_id=3574"/>
    <hyperlink ref="C39" r:id="rId276" display="http://pebabaseball.com/statslab11_peba/teamHist.php?team_id=81&amp;page=year&amp;year=2015"/>
    <hyperlink ref="B40" r:id="rId277" display="http://pebabaseball.com/statslab11_peba/player.php?player_id=4872"/>
    <hyperlink ref="C40" r:id="rId278" display="http://pebabaseball.com/statslab11_peba/teamHist.php?team_id=83&amp;page=year&amp;year=2015"/>
    <hyperlink ref="B41" r:id="rId279" display="http://pebabaseball.com/statslab11_peba/player.php?player_id=4850"/>
    <hyperlink ref="C41" r:id="rId280" display="http://pebabaseball.com/statslab11_peba/teamHist.php?team_id=79&amp;page=year&amp;year=2015"/>
    <hyperlink ref="B42" r:id="rId281" display="http://pebabaseball.com/statslab11_peba/player.php?player_id=4922"/>
    <hyperlink ref="C42" r:id="rId282" display="http://pebabaseball.com/statslab11_peba/teamHist.php?team_id=80&amp;page=year&amp;year=2015"/>
    <hyperlink ref="B43" r:id="rId283" display="http://pebabaseball.com/statslab11_peba/player.php?player_id=3612"/>
    <hyperlink ref="C43" r:id="rId284" display="http://pebabaseball.com/statslab11_peba/teamHist.php?team_id=87&amp;page=year&amp;year=2015"/>
    <hyperlink ref="B44" r:id="rId285" display="http://pebabaseball.com/statslab11_peba/player.php?player_id=3579"/>
    <hyperlink ref="C44" r:id="rId286" display="http://pebabaseball.com/statslab11_peba/teamHist.php?team_id=79&amp;page=year&amp;year=2015"/>
    <hyperlink ref="B45" r:id="rId287" display="http://pebabaseball.com/statslab11_peba/player.php?player_id=8077"/>
    <hyperlink ref="C45" r:id="rId288" display="http://pebabaseball.com/statslab11_peba/teamHist.php?team_id=82&amp;page=year&amp;year=2015"/>
    <hyperlink ref="B46" r:id="rId289" display="http://pebabaseball.com/statslab11_peba/player.php?player_id=7566"/>
    <hyperlink ref="C46" r:id="rId290" display="http://pebabaseball.com/statslab11_peba/teamHist.php?team_id=86&amp;page=year&amp;year=2015"/>
    <hyperlink ref="B47" r:id="rId291" display="http://pebabaseball.com/statslab11_peba/player.php?player_id=3758"/>
    <hyperlink ref="C47" r:id="rId292" display="http://pebabaseball.com/statslab11_peba/teamHist.php?team_id=84&amp;page=year&amp;year=2015"/>
    <hyperlink ref="B48" r:id="rId293" display="http://pebabaseball.com/statslab11_peba/player.php?player_id=9885"/>
    <hyperlink ref="C48" r:id="rId294" display="http://pebabaseball.com/statslab11_peba/teamHist.php?team_id=81&amp;page=year&amp;year=2015"/>
    <hyperlink ref="B49" r:id="rId295" display="http://pebabaseball.com/statslab11_peba/player.php?player_id=3952"/>
    <hyperlink ref="C49" r:id="rId296" display="http://pebabaseball.com/statslab11_peba/teamHist.php?team_id=81&amp;page=year&amp;year=2015"/>
    <hyperlink ref="B50" r:id="rId297" display="http://pebabaseball.com/statslab11_peba/player.php?player_id=3546"/>
    <hyperlink ref="C50" r:id="rId298" display="http://pebabaseball.com/statslab11_peba/teamHist.php?team_id=86&amp;page=year&amp;year=2015"/>
    <hyperlink ref="B51" r:id="rId299" display="http://pebabaseball.com/statslab11_peba/player.php?player_id=3301"/>
    <hyperlink ref="C51" r:id="rId300" display="http://pebabaseball.com/statslab11_peba/teamHist.php?team_id=88&amp;page=year&amp;year=2015"/>
    <hyperlink ref="B52" r:id="rId301" display="http://pebabaseball.com/statslab11_peba/player.php?player_id=3470"/>
    <hyperlink ref="C52" r:id="rId302" display="http://pebabaseball.com/statslab11_peba/teamHist.php?team_id=78&amp;page=year&amp;year=2015"/>
    <hyperlink ref="B53" r:id="rId303" display="http://pebabaseball.com/statslab11_peba/player.php?player_id=8055"/>
    <hyperlink ref="C53" r:id="rId304" display="http://pebabaseball.com/statslab11_peba/teamHist.php?team_id=83&amp;page=year&amp;year=2015"/>
    <hyperlink ref="B54" r:id="rId305" display="http://pebabaseball.com/statslab11_peba/player.php?player_id=9857"/>
    <hyperlink ref="C54" r:id="rId306" display="http://pebabaseball.com/statslab11_peba/teamHist.php?team_id=84&amp;page=year&amp;year=2015"/>
    <hyperlink ref="B55" r:id="rId307" display="http://pebabaseball.com/statslab11_peba/player.php?player_id=4684"/>
    <hyperlink ref="C55" r:id="rId308" display="http://pebabaseball.com/statslab11_peba/teamHist.php?team_id=83&amp;page=year&amp;year=2015"/>
    <hyperlink ref="B56" r:id="rId309" display="http://pebabaseball.com/statslab11_peba/player.php?player_id=7838"/>
    <hyperlink ref="C56" r:id="rId310" display="http://pebabaseball.com/statslab11_peba/teamHist.php?team_id=78&amp;page=year&amp;year=2015"/>
    <hyperlink ref="B57" r:id="rId311" display="http://pebabaseball.com/statslab11_peba/player.php?player_id=3881"/>
    <hyperlink ref="C57" r:id="rId312" display="http://pebabaseball.com/statslab11_peba/teamHist.php?team_id=79&amp;page=year&amp;year=2015"/>
    <hyperlink ref="B58" r:id="rId313" display="http://pebabaseball.com/statslab11_peba/player.php?player_id=4227"/>
    <hyperlink ref="C58" r:id="rId314" display="http://pebabaseball.com/statslab11_peba/teamHist.php?team_id=82&amp;page=year&amp;year=2015"/>
    <hyperlink ref="B59" r:id="rId315" display="http://pebabaseball.com/statslab11_peba/player.php?player_id=9907"/>
    <hyperlink ref="C59" r:id="rId316" display="http://pebabaseball.com/statslab11_peba/teamHist.php?team_id=77&amp;page=year&amp;year=2015"/>
    <hyperlink ref="B60" r:id="rId317" display="http://pebabaseball.com/statslab11_peba/player.php?player_id=4808"/>
    <hyperlink ref="C60" r:id="rId318" display="http://pebabaseball.com/statslab11_peba/teamHist.php?team_id=88&amp;page=year&amp;year=2015"/>
    <hyperlink ref="B61" r:id="rId319" display="http://pebabaseball.com/statslab11_peba/player.php?player_id=206"/>
    <hyperlink ref="C61" r:id="rId320" display="http://pebabaseball.com/statslab11_peba/teamHist.php?team_id=82&amp;page=year&amp;year=2015"/>
    <hyperlink ref="B62" r:id="rId321" display="http://pebabaseball.com/statslab11_peba/player.php?player_id=3151"/>
    <hyperlink ref="C62" r:id="rId322" display="http://pebabaseball.com/statslab11_peba/teamHist.php?team_id=86&amp;page=year&amp;year=2015"/>
    <hyperlink ref="B63" r:id="rId323" display="http://pebabaseball.com/statslab11_peba/player.php?player_id=3760"/>
    <hyperlink ref="C63" r:id="rId324" display="http://pebabaseball.com/statslab11_peba/teamHist.php?team_id=86&amp;page=year&amp;year=2015"/>
    <hyperlink ref="B64" r:id="rId325" display="http://pebabaseball.com/statslab11_peba/player.php?player_id=442"/>
    <hyperlink ref="C64" r:id="rId326" display="http://pebabaseball.com/statslab11_peba/teamHist.php?team_id=88&amp;page=year&amp;year=2015"/>
    <hyperlink ref="B65" r:id="rId327" display="http://pebabaseball.com/statslab11_peba/player.php?player_id=9279"/>
    <hyperlink ref="C65" r:id="rId328" display="http://pebabaseball.com/statslab11_peba/teamHist.php?team_id=85&amp;page=year&amp;year=2015"/>
    <hyperlink ref="B66" r:id="rId329" display="http://pebabaseball.com/statslab11_peba/player.php?player_id=4701"/>
    <hyperlink ref="C66" r:id="rId330" display="http://pebabaseball.com/statslab11_peba/teamHist.php?team_id=81&amp;page=year&amp;year=2015"/>
    <hyperlink ref="B67" r:id="rId331" display="http://pebabaseball.com/statslab11_peba/player.php?player_id=439"/>
    <hyperlink ref="C67" r:id="rId332" display="http://pebabaseball.com/statslab11_peba/teamHist.php?team_id=82&amp;page=year&amp;year=2015"/>
    <hyperlink ref="B68" r:id="rId333" display="http://pebabaseball.com/statslab11_peba/player.php?player_id=626"/>
    <hyperlink ref="C68" r:id="rId334" display="http://pebabaseball.com/statslab11_peba/teamHist.php?team_id=84&amp;page=year&amp;year=2015"/>
    <hyperlink ref="B69" r:id="rId335" display="http://pebabaseball.com/statslab11_peba/player.php?player_id=793"/>
    <hyperlink ref="C69" r:id="rId336" display="http://pebabaseball.com/statslab11_peba/teamHist.php?team_id=85&amp;page=year&amp;year=2015"/>
    <hyperlink ref="B70" r:id="rId337" display="http://pebabaseball.com/statslab11_peba/player.php?player_id=3829"/>
    <hyperlink ref="C70" r:id="rId338" display="http://pebabaseball.com/statslab11_peba/teamHist.php?team_id=78&amp;page=year&amp;year=2015"/>
    <hyperlink ref="B71" r:id="rId339" display="http://pebabaseball.com/statslab11_peba/player.php?player_id=9836"/>
    <hyperlink ref="C71" r:id="rId340" display="http://pebabaseball.com/statslab11_peba/teamHist.php?team_id=83&amp;page=year&amp;year=2015"/>
    <hyperlink ref="B72" r:id="rId341" display="http://pebabaseball.com/statslab11_peba/player.php?player_id=9761"/>
    <hyperlink ref="C72" r:id="rId342" display="http://pebabaseball.com/statslab11_peba/teamHist.php?team_id=85&amp;page=year&amp;year=2015"/>
    <hyperlink ref="B73" r:id="rId343" display="http://pebabaseball.com/statslab11_peba/player.php?player_id=5311"/>
    <hyperlink ref="C73" r:id="rId344" display="http://pebabaseball.com/statslab11_peba/teamHist.php?team_id=83&amp;page=year&amp;year=2015"/>
    <hyperlink ref="B74" r:id="rId345" display="http://pebabaseball.com/statslab11_peba/player.php?player_id=5420"/>
    <hyperlink ref="C74" r:id="rId346" display="http://pebabaseball.com/statslab11_peba/teamHist.php?team_id=85&amp;page=year&amp;year=2015"/>
    <hyperlink ref="B75" r:id="rId347" display="http://pebabaseball.com/statslab11_peba/player.php?player_id=8060"/>
    <hyperlink ref="C75" r:id="rId348" display="http://pebabaseball.com/statslab11_peba/teamHist.php?team_id=80&amp;page=year&amp;year=2015"/>
    <hyperlink ref="B76" r:id="rId349" display="http://pebabaseball.com/statslab11_peba/player.php?player_id=7834"/>
    <hyperlink ref="C76" r:id="rId350" display="http://pebabaseball.com/statslab11_peba/teamHist.php?team_id=84&amp;page=year&amp;year=2015"/>
    <hyperlink ref="B77" r:id="rId351" display="http://pebabaseball.com/statslab11_peba/player.php?player_id=10841"/>
    <hyperlink ref="C77" r:id="rId352" display="http://pebabaseball.com/statslab11_peba/teamHist.php?team_id=77&amp;page=year&amp;year=2015"/>
    <hyperlink ref="B78" r:id="rId353" display="http://pebabaseball.com/statslab11_peba/player.php?player_id=3542"/>
    <hyperlink ref="C78" r:id="rId354" display="http://pebabaseball.com/statslab11_peba/teamHist.php?team_id=81&amp;page=year&amp;year=2015"/>
    <hyperlink ref="B79" r:id="rId355" display="http://pebabaseball.com/statslab11_peba/player.php?player_id=3223"/>
    <hyperlink ref="C79" r:id="rId356" display="http://pebabaseball.com/statslab11_peba/teamHist.php?team_id=81&amp;page=year&amp;year=2015"/>
    <hyperlink ref="B80" r:id="rId357" display="http://pebabaseball.com/statslab11_peba/player.php?player_id=4126"/>
    <hyperlink ref="C80" r:id="rId358" display="http://pebabaseball.com/statslab11_peba/teamHist.php?team_id=81&amp;page=year&amp;year=2015"/>
    <hyperlink ref="B81" r:id="rId359" display="http://pebabaseball.com/statslab11_peba/player.php?player_id=10425"/>
    <hyperlink ref="C81" r:id="rId360" display="http://pebabaseball.com/statslab11_peba/teamHist.php?team_id=87&amp;page=year&amp;year=2015"/>
    <hyperlink ref="B82" r:id="rId361" display="http://pebabaseball.com/statslab11_peba/player.php?player_id=4179"/>
    <hyperlink ref="C82" r:id="rId362" display="http://pebabaseball.com/statslab11_peba/teamHist.php?team_id=88&amp;page=year&amp;year=2015"/>
    <hyperlink ref="B83" r:id="rId363" display="http://pebabaseball.com/statslab11_peba/player.php?player_id=9820"/>
    <hyperlink ref="C83" r:id="rId364" display="http://pebabaseball.com/statslab11_peba/teamHist.php?team_id=82&amp;page=year&amp;year=2015"/>
    <hyperlink ref="B84" r:id="rId365" display="http://pebabaseball.com/statslab11_peba/player.php?player_id=4367"/>
    <hyperlink ref="C84" r:id="rId366" display="http://pebabaseball.com/statslab11_peba/teamHist.php?team_id=88&amp;page=year&amp;year=2015"/>
    <hyperlink ref="B85" r:id="rId367" display="http://pebabaseball.com/statslab11_peba/player.php?player_id=4754"/>
    <hyperlink ref="C85" r:id="rId368" display="http://pebabaseball.com/statslab11_peba/teamHist.php?team_id=87&amp;page=year&amp;year=2015"/>
    <hyperlink ref="B86" r:id="rId369" display="http://pebabaseball.com/statslab11_peba/player.php?player_id=3597"/>
    <hyperlink ref="C86" r:id="rId370" display="http://pebabaseball.com/statslab11_peba/teamHist.php?team_id=77&amp;page=year&amp;year=2015"/>
    <hyperlink ref="B87" r:id="rId371" display="http://pebabaseball.com/statslab11_peba/player.php?player_id=7050"/>
    <hyperlink ref="C87" r:id="rId372" display="http://pebabaseball.com/statslab11_peba/teamHist.php?team_id=78&amp;page=year&amp;year=2015"/>
    <hyperlink ref="B88" r:id="rId373" display="http://pebabaseball.com/statslab11_peba/player.php?player_id=4760"/>
    <hyperlink ref="C88" r:id="rId374" display="http://pebabaseball.com/statslab11_peba/teamHist.php?team_id=82&amp;page=year&amp;year=2015"/>
    <hyperlink ref="B89" r:id="rId375" display="http://pebabaseball.com/statslab11_peba/player.php?player_id=349"/>
    <hyperlink ref="C89" r:id="rId376" display="http://pebabaseball.com/statslab11_peba/teamHist.php?team_id=85&amp;page=year&amp;year=2015"/>
    <hyperlink ref="B90" r:id="rId377" display="http://pebabaseball.com/statslab11_peba/player.php?player_id=4827"/>
    <hyperlink ref="C90" r:id="rId378" display="http://pebabaseball.com/statslab11_peba/teamHist.php?team_id=77&amp;page=year&amp;year=2015"/>
    <hyperlink ref="B91" r:id="rId379" display="http://pebabaseball.com/statslab11_peba/player.php?player_id=4730"/>
    <hyperlink ref="C91" r:id="rId380" display="http://pebabaseball.com/statslab11_peba/teamHist.php?team_id=88&amp;page=year&amp;year=2015"/>
    <hyperlink ref="B92" r:id="rId381" display="http://pebabaseball.com/statslab11_peba/player.php?player_id=3445"/>
    <hyperlink ref="C92" r:id="rId382" display="http://pebabaseball.com/statslab11_peba/teamHist.php?team_id=78&amp;page=year&amp;year=2015"/>
    <hyperlink ref="B93" r:id="rId383" display="http://pebabaseball.com/statslab11_peba/player.php?player_id=3601"/>
    <hyperlink ref="C93" r:id="rId384" display="http://pebabaseball.com/statslab11_peba/teamHist.php?team_id=79&amp;page=year&amp;year=2015"/>
    <hyperlink ref="B94" r:id="rId385" display="http://pebabaseball.com/statslab11_peba/player.php?player_id=3285"/>
    <hyperlink ref="C94" r:id="rId386" display="http://pebabaseball.com/statslab11_peba/teamHist.php?team_id=84&amp;page=year&amp;year=2015"/>
    <hyperlink ref="B95" r:id="rId387" display="http://pebabaseball.com/statslab11_peba/player.php?player_id=3707"/>
    <hyperlink ref="C95" r:id="rId388" display="http://pebabaseball.com/statslab11_peba/teamHist.php?team_id=85&amp;page=year&amp;year=2015"/>
    <hyperlink ref="B96" r:id="rId389" display="http://pebabaseball.com/statslab11_peba/player.php?player_id=901"/>
    <hyperlink ref="C96" r:id="rId390" display="http://pebabaseball.com/statslab11_peba/teamHist.php?team_id=87&amp;page=year&amp;year=2015"/>
    <hyperlink ref="B97" r:id="rId391" display="http://pebabaseball.com/statslab11_peba/player.php?player_id=3247"/>
    <hyperlink ref="C97" r:id="rId392" display="http://pebabaseball.com/statslab11_peba/teamHist.php?team_id=78&amp;page=year&amp;year=2015"/>
    <hyperlink ref="B98" r:id="rId393" display="http://pebabaseball.com/statslab11_peba/player.php?player_id=4710"/>
    <hyperlink ref="C98" r:id="rId394" display="http://pebabaseball.com/statslab11_peba/teamHist.php?team_id=83&amp;page=year&amp;year=2015"/>
    <hyperlink ref="B99" r:id="rId395" display="http://pebabaseball.com/statslab11_peba/player.php?player_id=8964"/>
    <hyperlink ref="C99" r:id="rId396" display="http://pebabaseball.com/statslab11_peba/teamHist.php?team_id=88&amp;page=year&amp;year=2015"/>
    <hyperlink ref="B100" r:id="rId397" display="http://pebabaseball.com/statslab11_peba/player.php?player_id=4162"/>
    <hyperlink ref="C100" r:id="rId398" display="http://pebabaseball.com/statslab11_peba/teamHist.php?team_id=84&amp;page=year&amp;year=2015"/>
    <hyperlink ref="B101" r:id="rId399" display="http://pebabaseball.com/statslab11_peba/player.php?player_id=2485"/>
    <hyperlink ref="C101" r:id="rId400" display="http://pebabaseball.com/statslab11_peba/teamHist.php?team_id=77&amp;page=year&amp;year=201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2:E35"/>
  <sheetViews>
    <sheetView workbookViewId="0">
      <selection activeCell="E5" sqref="E5"/>
    </sheetView>
  </sheetViews>
  <sheetFormatPr defaultRowHeight="15"/>
  <sheetData>
    <row r="2" spans="1:5">
      <c r="A2" t="s">
        <v>4</v>
      </c>
      <c r="B2" t="s">
        <v>437</v>
      </c>
      <c r="D2" t="s">
        <v>3</v>
      </c>
      <c r="E2" t="s">
        <v>437</v>
      </c>
    </row>
    <row r="3" spans="1:5">
      <c r="A3">
        <v>14</v>
      </c>
      <c r="B3">
        <v>0.5</v>
      </c>
      <c r="D3" t="s">
        <v>126</v>
      </c>
      <c r="E3">
        <v>0.2</v>
      </c>
    </row>
    <row r="4" spans="1:5">
      <c r="A4">
        <v>15</v>
      </c>
      <c r="B4">
        <v>0.5</v>
      </c>
      <c r="D4" t="s">
        <v>140</v>
      </c>
      <c r="E4">
        <v>-0.1</v>
      </c>
    </row>
    <row r="5" spans="1:5">
      <c r="A5">
        <v>16</v>
      </c>
      <c r="B5">
        <v>0.5</v>
      </c>
      <c r="D5" t="s">
        <v>46</v>
      </c>
      <c r="E5">
        <v>0</v>
      </c>
    </row>
    <row r="6" spans="1:5">
      <c r="A6">
        <v>17</v>
      </c>
      <c r="B6">
        <v>0.5</v>
      </c>
      <c r="D6" t="s">
        <v>32</v>
      </c>
      <c r="E6">
        <v>0.2</v>
      </c>
    </row>
    <row r="7" spans="1:5">
      <c r="A7">
        <v>18</v>
      </c>
      <c r="B7">
        <v>0.5</v>
      </c>
      <c r="D7" t="s">
        <v>23</v>
      </c>
      <c r="E7">
        <v>-0.3</v>
      </c>
    </row>
    <row r="8" spans="1:5">
      <c r="A8">
        <v>19</v>
      </c>
      <c r="B8">
        <v>0.5</v>
      </c>
      <c r="D8" t="s">
        <v>9</v>
      </c>
      <c r="E8">
        <v>0.1</v>
      </c>
    </row>
    <row r="9" spans="1:5">
      <c r="A9">
        <v>20</v>
      </c>
      <c r="B9">
        <v>0.5</v>
      </c>
      <c r="D9" t="s">
        <v>10</v>
      </c>
      <c r="E9">
        <v>0.1</v>
      </c>
    </row>
    <row r="10" spans="1:5">
      <c r="A10">
        <v>21</v>
      </c>
      <c r="B10">
        <v>0.5</v>
      </c>
      <c r="D10" t="s">
        <v>44</v>
      </c>
      <c r="E10">
        <v>0.3</v>
      </c>
    </row>
    <row r="11" spans="1:5">
      <c r="A11">
        <v>22</v>
      </c>
      <c r="B11">
        <v>0.5</v>
      </c>
      <c r="D11" t="s">
        <v>26</v>
      </c>
      <c r="E11">
        <v>-0.1</v>
      </c>
    </row>
    <row r="12" spans="1:5">
      <c r="A12">
        <v>23</v>
      </c>
      <c r="B12">
        <v>0.5</v>
      </c>
      <c r="D12" t="s">
        <v>53</v>
      </c>
      <c r="E12">
        <v>0.05</v>
      </c>
    </row>
    <row r="13" spans="1:5">
      <c r="A13">
        <v>24</v>
      </c>
      <c r="B13">
        <v>0.5</v>
      </c>
      <c r="D13" t="s">
        <v>29</v>
      </c>
      <c r="E13">
        <v>-0.1</v>
      </c>
    </row>
    <row r="14" spans="1:5">
      <c r="A14">
        <v>25</v>
      </c>
      <c r="B14">
        <v>0.5</v>
      </c>
      <c r="D14" t="s">
        <v>50</v>
      </c>
      <c r="E14">
        <v>-0.4</v>
      </c>
    </row>
    <row r="15" spans="1:5">
      <c r="A15">
        <v>26</v>
      </c>
      <c r="B15">
        <v>0.5</v>
      </c>
    </row>
    <row r="16" spans="1:5">
      <c r="A16">
        <v>27</v>
      </c>
      <c r="B16">
        <v>0.4</v>
      </c>
    </row>
    <row r="17" spans="1:2">
      <c r="A17">
        <v>28</v>
      </c>
      <c r="B17">
        <v>0.3</v>
      </c>
    </row>
    <row r="18" spans="1:2">
      <c r="A18">
        <v>29</v>
      </c>
      <c r="B18">
        <v>0.2</v>
      </c>
    </row>
    <row r="19" spans="1:2">
      <c r="A19">
        <v>30</v>
      </c>
      <c r="B19">
        <v>0.1</v>
      </c>
    </row>
    <row r="20" spans="1:2">
      <c r="A20">
        <v>31</v>
      </c>
      <c r="B20">
        <v>0</v>
      </c>
    </row>
    <row r="21" spans="1:2">
      <c r="A21">
        <v>32</v>
      </c>
      <c r="B21">
        <v>-0.1</v>
      </c>
    </row>
    <row r="22" spans="1:2">
      <c r="A22">
        <v>33</v>
      </c>
      <c r="B22">
        <v>-0.25</v>
      </c>
    </row>
    <row r="23" spans="1:2">
      <c r="A23">
        <v>34</v>
      </c>
      <c r="B23">
        <v>-0.45</v>
      </c>
    </row>
    <row r="24" spans="1:2">
      <c r="A24">
        <v>35</v>
      </c>
      <c r="B24">
        <v>-0.7</v>
      </c>
    </row>
    <row r="25" spans="1:2">
      <c r="A25">
        <v>36</v>
      </c>
      <c r="B25">
        <v>-1</v>
      </c>
    </row>
    <row r="26" spans="1:2">
      <c r="A26">
        <v>37</v>
      </c>
      <c r="B26">
        <v>-1.5</v>
      </c>
    </row>
    <row r="27" spans="1:2">
      <c r="A27">
        <v>38</v>
      </c>
      <c r="B27">
        <v>-2</v>
      </c>
    </row>
    <row r="28" spans="1:2">
      <c r="A28">
        <v>39</v>
      </c>
      <c r="B28">
        <v>-2</v>
      </c>
    </row>
    <row r="29" spans="1:2">
      <c r="A29">
        <v>40</v>
      </c>
      <c r="B29">
        <v>-2</v>
      </c>
    </row>
    <row r="30" spans="1:2">
      <c r="A30">
        <v>41</v>
      </c>
      <c r="B30">
        <v>-2</v>
      </c>
    </row>
    <row r="31" spans="1:2">
      <c r="A31">
        <v>42</v>
      </c>
    </row>
    <row r="32" spans="1:2">
      <c r="A32">
        <v>43</v>
      </c>
    </row>
    <row r="33" spans="1:1">
      <c r="A33">
        <v>44</v>
      </c>
    </row>
    <row r="34" spans="1:1">
      <c r="A34">
        <v>45</v>
      </c>
    </row>
    <row r="35" spans="1:1">
      <c r="A35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X201"/>
  <sheetViews>
    <sheetView workbookViewId="0">
      <pane ySplit="1" topLeftCell="A170" activePane="bottomLeft" state="frozen"/>
      <selection pane="bottomLeft" activeCell="A2" sqref="A2:X201"/>
    </sheetView>
  </sheetViews>
  <sheetFormatPr defaultRowHeight="15"/>
  <cols>
    <col min="1" max="1" width="4.42578125" bestFit="1" customWidth="1"/>
    <col min="2" max="2" width="22.5703125" bestFit="1" customWidth="1"/>
    <col min="3" max="3" width="11.42578125" customWidth="1"/>
    <col min="4" max="4" width="4.28515625" bestFit="1" customWidth="1"/>
    <col min="5" max="5" width="4.5703125" bestFit="1" customWidth="1"/>
    <col min="6" max="6" width="5.28515625" bestFit="1" customWidth="1"/>
    <col min="7" max="9" width="4" bestFit="1" customWidth="1"/>
    <col min="10" max="11" width="3.28515625" bestFit="1" customWidth="1"/>
    <col min="12" max="12" width="3.42578125" bestFit="1" customWidth="1"/>
    <col min="13" max="13" width="4.140625" bestFit="1" customWidth="1"/>
    <col min="14" max="16" width="4" bestFit="1" customWidth="1"/>
    <col min="17" max="18" width="3.28515625" bestFit="1" customWidth="1"/>
    <col min="19" max="20" width="5.5703125" bestFit="1" customWidth="1"/>
    <col min="21" max="21" width="5.7109375" bestFit="1" customWidth="1"/>
    <col min="22" max="22" width="3.42578125" bestFit="1" customWidth="1"/>
    <col min="23" max="23" width="5.5703125" bestFit="1" customWidth="1"/>
    <col min="24" max="24" width="6.28515625" bestFit="1" customWidth="1"/>
  </cols>
  <sheetData>
    <row r="1" spans="1:24" ht="15.75" thickBo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180</v>
      </c>
      <c r="W1" s="1" t="s">
        <v>179</v>
      </c>
      <c r="X1" s="1" t="s">
        <v>181</v>
      </c>
    </row>
    <row r="2" spans="1:24" ht="15.75" thickBot="1">
      <c r="A2" s="3">
        <v>1</v>
      </c>
      <c r="B2" s="4" t="s">
        <v>91</v>
      </c>
      <c r="C2" s="4" t="s">
        <v>81</v>
      </c>
      <c r="D2" s="3" t="s">
        <v>23</v>
      </c>
      <c r="E2" s="3">
        <v>30</v>
      </c>
      <c r="F2" s="3">
        <v>2017</v>
      </c>
      <c r="G2" s="3">
        <v>161</v>
      </c>
      <c r="H2" s="3">
        <v>651</v>
      </c>
      <c r="I2" s="3">
        <v>197</v>
      </c>
      <c r="J2" s="3">
        <v>34</v>
      </c>
      <c r="K2" s="3">
        <v>4</v>
      </c>
      <c r="L2" s="3">
        <v>38</v>
      </c>
      <c r="M2" s="3">
        <v>141</v>
      </c>
      <c r="N2" s="3">
        <v>106</v>
      </c>
      <c r="O2" s="3">
        <v>85</v>
      </c>
      <c r="P2" s="3">
        <v>145</v>
      </c>
      <c r="Q2" s="3">
        <v>1</v>
      </c>
      <c r="R2" s="3">
        <v>0</v>
      </c>
      <c r="S2" s="3">
        <v>0.30299999999999999</v>
      </c>
      <c r="T2" s="3">
        <v>0.92500000000000004</v>
      </c>
      <c r="U2" s="3">
        <v>68.7</v>
      </c>
      <c r="V2" s="3">
        <v>2</v>
      </c>
      <c r="W2" s="3">
        <v>13</v>
      </c>
      <c r="X2" s="9">
        <f t="shared" ref="X2:X65" si="0">((0.47*(I2-J2-K2-L2)+0.78*J2+1.09*K2+1.4*L2+0.33*(O2-V2)+0.3*Q2-0.52*R2-0.26*(H2-I2-W2)-0.72*W2))</f>
        <v>44.619999999999976</v>
      </c>
    </row>
    <row r="3" spans="1:24" ht="15.75" thickBot="1">
      <c r="A3" s="6">
        <v>2</v>
      </c>
      <c r="B3" s="7" t="s">
        <v>370</v>
      </c>
      <c r="C3" s="7" t="s">
        <v>81</v>
      </c>
      <c r="D3" s="6" t="s">
        <v>26</v>
      </c>
      <c r="E3" s="6">
        <v>26</v>
      </c>
      <c r="F3" s="6">
        <v>2017</v>
      </c>
      <c r="G3" s="6">
        <v>125</v>
      </c>
      <c r="H3" s="6">
        <v>514</v>
      </c>
      <c r="I3" s="6">
        <v>162</v>
      </c>
      <c r="J3" s="6">
        <v>39</v>
      </c>
      <c r="K3" s="6">
        <v>9</v>
      </c>
      <c r="L3" s="6">
        <v>20</v>
      </c>
      <c r="M3" s="6">
        <v>74</v>
      </c>
      <c r="N3" s="6">
        <v>104</v>
      </c>
      <c r="O3" s="6">
        <v>51</v>
      </c>
      <c r="P3" s="6">
        <v>71</v>
      </c>
      <c r="Q3" s="6">
        <v>26</v>
      </c>
      <c r="R3" s="6">
        <v>4</v>
      </c>
      <c r="S3" s="6">
        <v>0.315</v>
      </c>
      <c r="T3" s="6">
        <v>0.92100000000000004</v>
      </c>
      <c r="U3" s="6">
        <v>64.3</v>
      </c>
      <c r="V3" s="6">
        <v>4</v>
      </c>
      <c r="W3" s="6">
        <v>6</v>
      </c>
      <c r="X3" s="10">
        <f t="shared" si="0"/>
        <v>39.359999999999978</v>
      </c>
    </row>
    <row r="4" spans="1:24" ht="15.75" thickBot="1">
      <c r="A4" s="3">
        <v>3</v>
      </c>
      <c r="B4" s="4" t="s">
        <v>213</v>
      </c>
      <c r="C4" s="4" t="s">
        <v>90</v>
      </c>
      <c r="D4" s="3" t="s">
        <v>9</v>
      </c>
      <c r="E4" s="3">
        <v>27</v>
      </c>
      <c r="F4" s="3">
        <v>2017</v>
      </c>
      <c r="G4" s="3">
        <v>150</v>
      </c>
      <c r="H4" s="3">
        <v>631</v>
      </c>
      <c r="I4" s="3">
        <v>215</v>
      </c>
      <c r="J4" s="3">
        <v>46</v>
      </c>
      <c r="K4" s="3">
        <v>1</v>
      </c>
      <c r="L4" s="3">
        <v>18</v>
      </c>
      <c r="M4" s="3">
        <v>96</v>
      </c>
      <c r="N4" s="3">
        <v>92</v>
      </c>
      <c r="O4" s="3">
        <v>56</v>
      </c>
      <c r="P4" s="3">
        <v>62</v>
      </c>
      <c r="Q4" s="3">
        <v>2</v>
      </c>
      <c r="R4" s="3">
        <v>1</v>
      </c>
      <c r="S4" s="3">
        <v>0.34100000000000003</v>
      </c>
      <c r="T4" s="3">
        <v>0.89400000000000002</v>
      </c>
      <c r="U4" s="3">
        <v>64.099999999999994</v>
      </c>
      <c r="V4" s="3">
        <v>0</v>
      </c>
      <c r="W4" s="3">
        <v>12</v>
      </c>
      <c r="X4" s="9">
        <f t="shared" si="0"/>
        <v>37.549999999999955</v>
      </c>
    </row>
    <row r="5" spans="1:24" ht="15.75" thickBot="1">
      <c r="A5" s="6">
        <v>4</v>
      </c>
      <c r="B5" s="7" t="s">
        <v>442</v>
      </c>
      <c r="C5" s="7" t="s">
        <v>205</v>
      </c>
      <c r="D5" s="6" t="s">
        <v>23</v>
      </c>
      <c r="E5" s="6">
        <v>25</v>
      </c>
      <c r="F5" s="6">
        <v>2017</v>
      </c>
      <c r="G5" s="6">
        <v>159</v>
      </c>
      <c r="H5" s="6">
        <v>621</v>
      </c>
      <c r="I5" s="6">
        <v>172</v>
      </c>
      <c r="J5" s="6">
        <v>33</v>
      </c>
      <c r="K5" s="6">
        <v>8</v>
      </c>
      <c r="L5" s="6">
        <v>50</v>
      </c>
      <c r="M5" s="6">
        <v>145</v>
      </c>
      <c r="N5" s="6">
        <v>127</v>
      </c>
      <c r="O5" s="6">
        <v>74</v>
      </c>
      <c r="P5" s="6">
        <v>129</v>
      </c>
      <c r="Q5" s="6">
        <v>42</v>
      </c>
      <c r="R5" s="6">
        <v>9</v>
      </c>
      <c r="S5" s="6">
        <v>0.27700000000000002</v>
      </c>
      <c r="T5" s="6">
        <v>0.95199999999999996</v>
      </c>
      <c r="U5" s="6">
        <v>63.3</v>
      </c>
      <c r="V5" s="6">
        <v>5</v>
      </c>
      <c r="W5" s="6">
        <v>13</v>
      </c>
      <c r="X5" s="10">
        <f t="shared" si="0"/>
        <v>50.5</v>
      </c>
    </row>
    <row r="6" spans="1:24" ht="15.75" thickBot="1">
      <c r="A6" s="3">
        <v>5</v>
      </c>
      <c r="B6" s="4" t="s">
        <v>24</v>
      </c>
      <c r="C6" s="4" t="s">
        <v>25</v>
      </c>
      <c r="D6" s="3" t="s">
        <v>26</v>
      </c>
      <c r="E6" s="3">
        <v>27</v>
      </c>
      <c r="F6" s="3">
        <v>2017</v>
      </c>
      <c r="G6" s="3">
        <v>140</v>
      </c>
      <c r="H6" s="3">
        <v>535</v>
      </c>
      <c r="I6" s="3">
        <v>154</v>
      </c>
      <c r="J6" s="3">
        <v>36</v>
      </c>
      <c r="K6" s="3">
        <v>3</v>
      </c>
      <c r="L6" s="3">
        <v>31</v>
      </c>
      <c r="M6" s="3">
        <v>87</v>
      </c>
      <c r="N6" s="3">
        <v>98</v>
      </c>
      <c r="O6" s="3">
        <v>96</v>
      </c>
      <c r="P6" s="3">
        <v>117</v>
      </c>
      <c r="Q6" s="3">
        <v>2</v>
      </c>
      <c r="R6" s="3">
        <v>1</v>
      </c>
      <c r="S6" s="3">
        <v>0.28799999999999998</v>
      </c>
      <c r="T6" s="3">
        <v>0.93799999999999994</v>
      </c>
      <c r="U6" s="3">
        <v>63</v>
      </c>
      <c r="V6" s="3">
        <v>4</v>
      </c>
      <c r="W6" s="3">
        <v>4</v>
      </c>
      <c r="X6" s="9">
        <f t="shared" si="0"/>
        <v>43.769999999999975</v>
      </c>
    </row>
    <row r="7" spans="1:24" ht="15.75" thickBot="1">
      <c r="A7" s="6">
        <v>6</v>
      </c>
      <c r="B7" s="7" t="s">
        <v>84</v>
      </c>
      <c r="C7" s="7" t="s">
        <v>81</v>
      </c>
      <c r="D7" s="6" t="s">
        <v>9</v>
      </c>
      <c r="E7" s="6">
        <v>30</v>
      </c>
      <c r="F7" s="6">
        <v>2017</v>
      </c>
      <c r="G7" s="6">
        <v>124</v>
      </c>
      <c r="H7" s="6">
        <v>460</v>
      </c>
      <c r="I7" s="6">
        <v>143</v>
      </c>
      <c r="J7" s="6">
        <v>44</v>
      </c>
      <c r="K7" s="6">
        <v>3</v>
      </c>
      <c r="L7" s="6">
        <v>23</v>
      </c>
      <c r="M7" s="6">
        <v>87</v>
      </c>
      <c r="N7" s="6">
        <v>72</v>
      </c>
      <c r="O7" s="6">
        <v>67</v>
      </c>
      <c r="P7" s="6">
        <v>82</v>
      </c>
      <c r="Q7" s="6">
        <v>11</v>
      </c>
      <c r="R7" s="6">
        <v>4</v>
      </c>
      <c r="S7" s="6">
        <v>0.311</v>
      </c>
      <c r="T7" s="6">
        <v>0.96699999999999997</v>
      </c>
      <c r="U7" s="6">
        <v>62.2</v>
      </c>
      <c r="V7" s="6">
        <v>2</v>
      </c>
      <c r="W7" s="6">
        <v>7</v>
      </c>
      <c r="X7" s="10">
        <f t="shared" si="0"/>
        <v>41.129999999999988</v>
      </c>
    </row>
    <row r="8" spans="1:24" ht="15.75" thickBot="1">
      <c r="A8" s="3">
        <v>7</v>
      </c>
      <c r="B8" s="4" t="s">
        <v>356</v>
      </c>
      <c r="C8" s="4" t="s">
        <v>90</v>
      </c>
      <c r="D8" s="3" t="s">
        <v>53</v>
      </c>
      <c r="E8" s="3">
        <v>27</v>
      </c>
      <c r="F8" s="3">
        <v>2017</v>
      </c>
      <c r="G8" s="3">
        <v>157</v>
      </c>
      <c r="H8" s="3">
        <v>629</v>
      </c>
      <c r="I8" s="3">
        <v>208</v>
      </c>
      <c r="J8" s="3">
        <v>35</v>
      </c>
      <c r="K8" s="3">
        <v>0</v>
      </c>
      <c r="L8" s="3">
        <v>20</v>
      </c>
      <c r="M8" s="3">
        <v>81</v>
      </c>
      <c r="N8" s="3">
        <v>97</v>
      </c>
      <c r="O8" s="3">
        <v>76</v>
      </c>
      <c r="P8" s="3">
        <v>87</v>
      </c>
      <c r="Q8" s="3">
        <v>8</v>
      </c>
      <c r="R8" s="3">
        <v>9</v>
      </c>
      <c r="S8" s="3">
        <v>0.33100000000000002</v>
      </c>
      <c r="T8" s="3">
        <v>0.88600000000000001</v>
      </c>
      <c r="U8" s="3">
        <v>61.8</v>
      </c>
      <c r="V8" s="3">
        <v>6</v>
      </c>
      <c r="W8" s="3">
        <v>12</v>
      </c>
      <c r="X8" s="9">
        <f t="shared" si="0"/>
        <v>33.049999999999997</v>
      </c>
    </row>
    <row r="9" spans="1:24" ht="15.75" thickBot="1">
      <c r="A9" s="6">
        <v>8</v>
      </c>
      <c r="B9" s="7" t="s">
        <v>21</v>
      </c>
      <c r="C9" s="7" t="s">
        <v>22</v>
      </c>
      <c r="D9" s="6" t="s">
        <v>23</v>
      </c>
      <c r="E9" s="6">
        <v>31</v>
      </c>
      <c r="F9" s="6">
        <v>2017</v>
      </c>
      <c r="G9" s="6">
        <v>162</v>
      </c>
      <c r="H9" s="6">
        <v>612</v>
      </c>
      <c r="I9" s="6">
        <v>179</v>
      </c>
      <c r="J9" s="6">
        <v>31</v>
      </c>
      <c r="K9" s="6">
        <v>1</v>
      </c>
      <c r="L9" s="6">
        <v>32</v>
      </c>
      <c r="M9" s="6">
        <v>102</v>
      </c>
      <c r="N9" s="6">
        <v>105</v>
      </c>
      <c r="O9" s="6">
        <v>108</v>
      </c>
      <c r="P9" s="6">
        <v>123</v>
      </c>
      <c r="Q9" s="6">
        <v>0</v>
      </c>
      <c r="R9" s="6">
        <v>0</v>
      </c>
      <c r="S9" s="6">
        <v>0.29199999999999998</v>
      </c>
      <c r="T9" s="6">
        <v>0.90300000000000002</v>
      </c>
      <c r="U9" s="6">
        <v>61.5</v>
      </c>
      <c r="V9" s="6">
        <v>4</v>
      </c>
      <c r="W9" s="6">
        <v>16</v>
      </c>
      <c r="X9" s="10">
        <f t="shared" si="0"/>
        <v>38.5</v>
      </c>
    </row>
    <row r="10" spans="1:24" ht="15.75" thickBot="1">
      <c r="A10" s="3">
        <v>9</v>
      </c>
      <c r="B10" s="4" t="s">
        <v>567</v>
      </c>
      <c r="C10" s="4" t="s">
        <v>77</v>
      </c>
      <c r="D10" s="3" t="s">
        <v>23</v>
      </c>
      <c r="E10" s="3">
        <v>26</v>
      </c>
      <c r="F10" s="3">
        <v>2017</v>
      </c>
      <c r="G10" s="3">
        <v>160</v>
      </c>
      <c r="H10" s="3">
        <v>610</v>
      </c>
      <c r="I10" s="3">
        <v>179</v>
      </c>
      <c r="J10" s="3">
        <v>37</v>
      </c>
      <c r="K10" s="3">
        <v>3</v>
      </c>
      <c r="L10" s="3">
        <v>36</v>
      </c>
      <c r="M10" s="3">
        <v>120</v>
      </c>
      <c r="N10" s="3">
        <v>92</v>
      </c>
      <c r="O10" s="3">
        <v>68</v>
      </c>
      <c r="P10" s="3">
        <v>149</v>
      </c>
      <c r="Q10" s="3">
        <v>0</v>
      </c>
      <c r="R10" s="3">
        <v>0</v>
      </c>
      <c r="S10" s="3">
        <v>0.29299999999999998</v>
      </c>
      <c r="T10" s="3">
        <v>0.92100000000000004</v>
      </c>
      <c r="U10" s="3">
        <v>61.2</v>
      </c>
      <c r="V10" s="3">
        <v>20</v>
      </c>
      <c r="W10" s="3">
        <v>15</v>
      </c>
      <c r="X10" s="9">
        <f t="shared" si="0"/>
        <v>27.820000000000007</v>
      </c>
    </row>
    <row r="11" spans="1:24" ht="15.75" thickBot="1">
      <c r="A11" s="6">
        <v>10</v>
      </c>
      <c r="B11" s="7" t="s">
        <v>225</v>
      </c>
      <c r="C11" s="7" t="s">
        <v>77</v>
      </c>
      <c r="D11" s="6" t="s">
        <v>44</v>
      </c>
      <c r="E11" s="6">
        <v>25</v>
      </c>
      <c r="F11" s="6">
        <v>2017</v>
      </c>
      <c r="G11" s="6">
        <v>124</v>
      </c>
      <c r="H11" s="6">
        <v>521</v>
      </c>
      <c r="I11" s="6">
        <v>180</v>
      </c>
      <c r="J11" s="6">
        <v>36</v>
      </c>
      <c r="K11" s="6">
        <v>3</v>
      </c>
      <c r="L11" s="6">
        <v>14</v>
      </c>
      <c r="M11" s="6">
        <v>78</v>
      </c>
      <c r="N11" s="6">
        <v>74</v>
      </c>
      <c r="O11" s="6">
        <v>32</v>
      </c>
      <c r="P11" s="6">
        <v>105</v>
      </c>
      <c r="Q11" s="6">
        <v>10</v>
      </c>
      <c r="R11" s="6">
        <v>9</v>
      </c>
      <c r="S11" s="6">
        <v>0.34499999999999997</v>
      </c>
      <c r="T11" s="6">
        <v>0.88900000000000001</v>
      </c>
      <c r="U11" s="6">
        <v>57.6</v>
      </c>
      <c r="V11" s="6">
        <v>2</v>
      </c>
      <c r="W11" s="6">
        <v>6</v>
      </c>
      <c r="X11" s="10">
        <f t="shared" si="0"/>
        <v>27.439999999999976</v>
      </c>
    </row>
    <row r="12" spans="1:24" ht="15.75" thickBot="1">
      <c r="A12" s="3">
        <v>11</v>
      </c>
      <c r="B12" s="4" t="s">
        <v>446</v>
      </c>
      <c r="C12" s="4" t="s">
        <v>25</v>
      </c>
      <c r="D12" s="3" t="s">
        <v>32</v>
      </c>
      <c r="E12" s="3">
        <v>23</v>
      </c>
      <c r="F12" s="3">
        <v>2017</v>
      </c>
      <c r="G12" s="3">
        <v>125</v>
      </c>
      <c r="H12" s="3">
        <v>423</v>
      </c>
      <c r="I12" s="3">
        <v>124</v>
      </c>
      <c r="J12" s="3">
        <v>18</v>
      </c>
      <c r="K12" s="3">
        <v>1</v>
      </c>
      <c r="L12" s="3">
        <v>32</v>
      </c>
      <c r="M12" s="3">
        <v>99</v>
      </c>
      <c r="N12" s="3">
        <v>77</v>
      </c>
      <c r="O12" s="3">
        <v>55</v>
      </c>
      <c r="P12" s="3">
        <v>71</v>
      </c>
      <c r="Q12" s="3">
        <v>0</v>
      </c>
      <c r="R12" s="3">
        <v>0</v>
      </c>
      <c r="S12" s="3">
        <v>0.29299999999999998</v>
      </c>
      <c r="T12" s="3">
        <v>0.95499999999999996</v>
      </c>
      <c r="U12" s="3">
        <v>56.7</v>
      </c>
      <c r="V12" s="3">
        <v>13</v>
      </c>
      <c r="W12" s="3">
        <v>9</v>
      </c>
      <c r="X12" s="9">
        <f t="shared" si="0"/>
        <v>26.219999999999988</v>
      </c>
    </row>
    <row r="13" spans="1:24" ht="15.75" thickBot="1">
      <c r="A13" s="6">
        <v>12</v>
      </c>
      <c r="B13" s="7" t="s">
        <v>37</v>
      </c>
      <c r="C13" s="7" t="s">
        <v>28</v>
      </c>
      <c r="D13" s="6" t="s">
        <v>26</v>
      </c>
      <c r="E13" s="6">
        <v>31</v>
      </c>
      <c r="F13" s="6">
        <v>2017</v>
      </c>
      <c r="G13" s="6">
        <v>139</v>
      </c>
      <c r="H13" s="6">
        <v>540</v>
      </c>
      <c r="I13" s="6">
        <v>172</v>
      </c>
      <c r="J13" s="6">
        <v>13</v>
      </c>
      <c r="K13" s="6">
        <v>3</v>
      </c>
      <c r="L13" s="6">
        <v>29</v>
      </c>
      <c r="M13" s="6">
        <v>102</v>
      </c>
      <c r="N13" s="6">
        <v>83</v>
      </c>
      <c r="O13" s="6">
        <v>44</v>
      </c>
      <c r="P13" s="6">
        <v>100</v>
      </c>
      <c r="Q13" s="6">
        <v>2</v>
      </c>
      <c r="R13" s="6">
        <v>0</v>
      </c>
      <c r="S13" s="6">
        <v>0.31900000000000001</v>
      </c>
      <c r="T13" s="6">
        <v>0.88800000000000001</v>
      </c>
      <c r="U13" s="6">
        <v>56.5</v>
      </c>
      <c r="V13" s="6">
        <v>5</v>
      </c>
      <c r="W13" s="6">
        <v>14</v>
      </c>
      <c r="X13" s="10">
        <f t="shared" si="0"/>
        <v>25.049999999999983</v>
      </c>
    </row>
    <row r="14" spans="1:24" ht="15.75" thickBot="1">
      <c r="A14" s="3">
        <v>13</v>
      </c>
      <c r="B14" s="4" t="s">
        <v>49</v>
      </c>
      <c r="C14" s="4" t="s">
        <v>205</v>
      </c>
      <c r="D14" s="3" t="s">
        <v>23</v>
      </c>
      <c r="E14" s="3">
        <v>32</v>
      </c>
      <c r="F14" s="3">
        <v>2017</v>
      </c>
      <c r="G14" s="3">
        <v>161</v>
      </c>
      <c r="H14" s="3">
        <v>606</v>
      </c>
      <c r="I14" s="3">
        <v>189</v>
      </c>
      <c r="J14" s="3">
        <v>35</v>
      </c>
      <c r="K14" s="3">
        <v>1</v>
      </c>
      <c r="L14" s="3">
        <v>24</v>
      </c>
      <c r="M14" s="3">
        <v>94</v>
      </c>
      <c r="N14" s="3">
        <v>84</v>
      </c>
      <c r="O14" s="3">
        <v>94</v>
      </c>
      <c r="P14" s="3">
        <v>114</v>
      </c>
      <c r="Q14" s="3">
        <v>1</v>
      </c>
      <c r="R14" s="3">
        <v>1</v>
      </c>
      <c r="S14" s="3">
        <v>0.312</v>
      </c>
      <c r="T14" s="3">
        <v>0.89500000000000002</v>
      </c>
      <c r="U14" s="3">
        <v>56.4</v>
      </c>
      <c r="V14" s="3">
        <v>4</v>
      </c>
      <c r="W14" s="3">
        <v>10</v>
      </c>
      <c r="X14" s="9">
        <f t="shared" si="0"/>
        <v>39.079999999999984</v>
      </c>
    </row>
    <row r="15" spans="1:24" ht="15.75" thickBot="1">
      <c r="A15" s="6">
        <v>14</v>
      </c>
      <c r="B15" s="7" t="s">
        <v>42</v>
      </c>
      <c r="C15" s="7" t="s">
        <v>43</v>
      </c>
      <c r="D15" s="6" t="s">
        <v>44</v>
      </c>
      <c r="E15" s="6">
        <v>29</v>
      </c>
      <c r="F15" s="6">
        <v>2017</v>
      </c>
      <c r="G15" s="6">
        <v>137</v>
      </c>
      <c r="H15" s="6">
        <v>528</v>
      </c>
      <c r="I15" s="6">
        <v>149</v>
      </c>
      <c r="J15" s="6">
        <v>31</v>
      </c>
      <c r="K15" s="6">
        <v>3</v>
      </c>
      <c r="L15" s="6">
        <v>28</v>
      </c>
      <c r="M15" s="6">
        <v>82</v>
      </c>
      <c r="N15" s="6">
        <v>76</v>
      </c>
      <c r="O15" s="6">
        <v>69</v>
      </c>
      <c r="P15" s="6">
        <v>147</v>
      </c>
      <c r="Q15" s="6">
        <v>1</v>
      </c>
      <c r="R15" s="6">
        <v>0</v>
      </c>
      <c r="S15" s="6">
        <v>0.28199999999999997</v>
      </c>
      <c r="T15" s="6">
        <v>0.879</v>
      </c>
      <c r="U15" s="6">
        <v>56.3</v>
      </c>
      <c r="V15" s="6">
        <v>3</v>
      </c>
      <c r="W15" s="6">
        <v>10</v>
      </c>
      <c r="X15" s="10">
        <f t="shared" si="0"/>
        <v>26.480000000000008</v>
      </c>
    </row>
    <row r="16" spans="1:24" ht="15.75" thickBot="1">
      <c r="A16" s="3">
        <v>15</v>
      </c>
      <c r="B16" s="4" t="s">
        <v>67</v>
      </c>
      <c r="C16" s="4" t="s">
        <v>58</v>
      </c>
      <c r="D16" s="3" t="s">
        <v>23</v>
      </c>
      <c r="E16" s="3">
        <v>31</v>
      </c>
      <c r="F16" s="3">
        <v>2017</v>
      </c>
      <c r="G16" s="3">
        <v>154</v>
      </c>
      <c r="H16" s="3">
        <v>587</v>
      </c>
      <c r="I16" s="3">
        <v>174</v>
      </c>
      <c r="J16" s="3">
        <v>38</v>
      </c>
      <c r="K16" s="3">
        <v>5</v>
      </c>
      <c r="L16" s="3">
        <v>30</v>
      </c>
      <c r="M16" s="3">
        <v>91</v>
      </c>
      <c r="N16" s="3">
        <v>83</v>
      </c>
      <c r="O16" s="3">
        <v>71</v>
      </c>
      <c r="P16" s="3">
        <v>109</v>
      </c>
      <c r="Q16" s="3">
        <v>0</v>
      </c>
      <c r="R16" s="3">
        <v>0</v>
      </c>
      <c r="S16" s="3">
        <v>0.29599999999999999</v>
      </c>
      <c r="T16" s="3">
        <v>0.90300000000000002</v>
      </c>
      <c r="U16" s="3">
        <v>51.5</v>
      </c>
      <c r="V16" s="3">
        <v>2</v>
      </c>
      <c r="W16" s="3">
        <v>19</v>
      </c>
      <c r="X16" s="9">
        <f t="shared" si="0"/>
        <v>31.210000000000015</v>
      </c>
    </row>
    <row r="17" spans="1:24" ht="15.75" thickBot="1">
      <c r="A17" s="6">
        <v>16</v>
      </c>
      <c r="B17" s="7" t="s">
        <v>100</v>
      </c>
      <c r="C17" s="7" t="s">
        <v>86</v>
      </c>
      <c r="D17" s="6" t="s">
        <v>10</v>
      </c>
      <c r="E17" s="6">
        <v>28</v>
      </c>
      <c r="F17" s="6">
        <v>2017</v>
      </c>
      <c r="G17" s="6">
        <v>157</v>
      </c>
      <c r="H17" s="6">
        <v>638</v>
      </c>
      <c r="I17" s="6">
        <v>198</v>
      </c>
      <c r="J17" s="6">
        <v>41</v>
      </c>
      <c r="K17" s="6">
        <v>5</v>
      </c>
      <c r="L17" s="6">
        <v>8</v>
      </c>
      <c r="M17" s="6">
        <v>72</v>
      </c>
      <c r="N17" s="6">
        <v>91</v>
      </c>
      <c r="O17" s="6">
        <v>79</v>
      </c>
      <c r="P17" s="6">
        <v>75</v>
      </c>
      <c r="Q17" s="6">
        <v>8</v>
      </c>
      <c r="R17" s="6">
        <v>6</v>
      </c>
      <c r="S17" s="6">
        <v>0.31</v>
      </c>
      <c r="T17" s="6">
        <v>0.82099999999999995</v>
      </c>
      <c r="U17" s="6">
        <v>49</v>
      </c>
      <c r="V17" s="6">
        <v>10</v>
      </c>
      <c r="W17" s="6">
        <v>15</v>
      </c>
      <c r="X17" s="10">
        <f t="shared" si="0"/>
        <v>17.060000000000016</v>
      </c>
    </row>
    <row r="18" spans="1:24" ht="15.75" thickBot="1">
      <c r="A18" s="3">
        <v>17</v>
      </c>
      <c r="B18" s="4" t="s">
        <v>473</v>
      </c>
      <c r="C18" s="4" t="s">
        <v>72</v>
      </c>
      <c r="D18" s="3" t="s">
        <v>10</v>
      </c>
      <c r="E18" s="3">
        <v>24</v>
      </c>
      <c r="F18" s="3">
        <v>2017</v>
      </c>
      <c r="G18" s="3">
        <v>133</v>
      </c>
      <c r="H18" s="3">
        <v>498</v>
      </c>
      <c r="I18" s="3">
        <v>181</v>
      </c>
      <c r="J18" s="3">
        <v>35</v>
      </c>
      <c r="K18" s="3">
        <v>2</v>
      </c>
      <c r="L18" s="3">
        <v>12</v>
      </c>
      <c r="M18" s="3">
        <v>108</v>
      </c>
      <c r="N18" s="3">
        <v>65</v>
      </c>
      <c r="O18" s="3">
        <v>21</v>
      </c>
      <c r="P18" s="3">
        <v>43</v>
      </c>
      <c r="Q18" s="3">
        <v>2</v>
      </c>
      <c r="R18" s="3">
        <v>3</v>
      </c>
      <c r="S18" s="3">
        <v>0.36299999999999999</v>
      </c>
      <c r="T18" s="3">
        <v>0.91100000000000003</v>
      </c>
      <c r="U18" s="3">
        <v>48.7</v>
      </c>
      <c r="V18" s="3">
        <v>15</v>
      </c>
      <c r="W18" s="3">
        <v>9</v>
      </c>
      <c r="X18" s="9">
        <f t="shared" si="0"/>
        <v>22.780000000000005</v>
      </c>
    </row>
    <row r="19" spans="1:24" ht="15.75" thickBot="1">
      <c r="A19" s="6">
        <v>18</v>
      </c>
      <c r="B19" s="7" t="s">
        <v>568</v>
      </c>
      <c r="C19" s="7" t="s">
        <v>46</v>
      </c>
      <c r="D19" s="6" t="s">
        <v>44</v>
      </c>
      <c r="E19" s="6">
        <v>24</v>
      </c>
      <c r="F19" s="6">
        <v>2017</v>
      </c>
      <c r="G19" s="6">
        <v>158</v>
      </c>
      <c r="H19" s="6">
        <v>601</v>
      </c>
      <c r="I19" s="6">
        <v>175</v>
      </c>
      <c r="J19" s="6">
        <v>34</v>
      </c>
      <c r="K19" s="6">
        <v>1</v>
      </c>
      <c r="L19" s="6">
        <v>16</v>
      </c>
      <c r="M19" s="6">
        <v>77</v>
      </c>
      <c r="N19" s="6">
        <v>92</v>
      </c>
      <c r="O19" s="6">
        <v>90</v>
      </c>
      <c r="P19" s="6">
        <v>94</v>
      </c>
      <c r="Q19" s="6">
        <v>0</v>
      </c>
      <c r="R19" s="6">
        <v>2</v>
      </c>
      <c r="S19" s="6">
        <v>0.29099999999999998</v>
      </c>
      <c r="T19" s="6">
        <v>0.81200000000000006</v>
      </c>
      <c r="U19" s="6">
        <v>48.4</v>
      </c>
      <c r="V19" s="6">
        <v>0</v>
      </c>
      <c r="W19" s="6">
        <v>4</v>
      </c>
      <c r="X19" s="10">
        <f t="shared" si="0"/>
        <v>24.350000000000019</v>
      </c>
    </row>
    <row r="20" spans="1:24" ht="15.75" thickBot="1">
      <c r="A20" s="3">
        <v>19</v>
      </c>
      <c r="B20" s="4" t="s">
        <v>63</v>
      </c>
      <c r="C20" s="4" t="s">
        <v>39</v>
      </c>
      <c r="D20" s="3" t="s">
        <v>23</v>
      </c>
      <c r="E20" s="3">
        <v>31</v>
      </c>
      <c r="F20" s="3">
        <v>2017</v>
      </c>
      <c r="G20" s="3">
        <v>161</v>
      </c>
      <c r="H20" s="3">
        <v>629</v>
      </c>
      <c r="I20" s="3">
        <v>180</v>
      </c>
      <c r="J20" s="3">
        <v>26</v>
      </c>
      <c r="K20" s="3">
        <v>4</v>
      </c>
      <c r="L20" s="3">
        <v>24</v>
      </c>
      <c r="M20" s="3">
        <v>83</v>
      </c>
      <c r="N20" s="3">
        <v>84</v>
      </c>
      <c r="O20" s="3">
        <v>64</v>
      </c>
      <c r="P20" s="3">
        <v>86</v>
      </c>
      <c r="Q20" s="3">
        <v>8</v>
      </c>
      <c r="R20" s="3">
        <v>4</v>
      </c>
      <c r="S20" s="3">
        <v>0.28599999999999998</v>
      </c>
      <c r="T20" s="3">
        <v>0.81</v>
      </c>
      <c r="U20" s="3">
        <v>48.1</v>
      </c>
      <c r="V20" s="3">
        <v>5</v>
      </c>
      <c r="W20" s="3">
        <v>12</v>
      </c>
      <c r="X20" s="9">
        <f t="shared" si="0"/>
        <v>14.989999999999995</v>
      </c>
    </row>
    <row r="21" spans="1:24" ht="15.75" thickBot="1">
      <c r="A21" s="6">
        <v>20</v>
      </c>
      <c r="B21" s="7" t="s">
        <v>445</v>
      </c>
      <c r="C21" s="7" t="s">
        <v>205</v>
      </c>
      <c r="D21" s="6" t="s">
        <v>32</v>
      </c>
      <c r="E21" s="6">
        <v>30</v>
      </c>
      <c r="F21" s="6">
        <v>2017</v>
      </c>
      <c r="G21" s="6">
        <v>141</v>
      </c>
      <c r="H21" s="6">
        <v>521</v>
      </c>
      <c r="I21" s="6">
        <v>147</v>
      </c>
      <c r="J21" s="6">
        <v>29</v>
      </c>
      <c r="K21" s="6">
        <v>2</v>
      </c>
      <c r="L21" s="6">
        <v>31</v>
      </c>
      <c r="M21" s="6">
        <v>99</v>
      </c>
      <c r="N21" s="6">
        <v>77</v>
      </c>
      <c r="O21" s="6">
        <v>57</v>
      </c>
      <c r="P21" s="6">
        <v>98</v>
      </c>
      <c r="Q21" s="6">
        <v>0</v>
      </c>
      <c r="R21" s="6">
        <v>1</v>
      </c>
      <c r="S21" s="6">
        <v>0.28199999999999997</v>
      </c>
      <c r="T21" s="6">
        <v>0.875</v>
      </c>
      <c r="U21" s="6">
        <v>47.1</v>
      </c>
      <c r="V21" s="6">
        <v>4</v>
      </c>
      <c r="W21" s="6">
        <v>12</v>
      </c>
      <c r="X21" s="10">
        <f t="shared" si="0"/>
        <v>22.360000000000014</v>
      </c>
    </row>
    <row r="22" spans="1:24" ht="15.75" thickBot="1">
      <c r="A22" s="3">
        <v>21</v>
      </c>
      <c r="B22" s="4" t="s">
        <v>394</v>
      </c>
      <c r="C22" s="4" t="s">
        <v>83</v>
      </c>
      <c r="D22" s="3" t="s">
        <v>23</v>
      </c>
      <c r="E22" s="3">
        <v>28</v>
      </c>
      <c r="F22" s="3">
        <v>2017</v>
      </c>
      <c r="G22" s="3">
        <v>147</v>
      </c>
      <c r="H22" s="3">
        <v>542</v>
      </c>
      <c r="I22" s="3">
        <v>163</v>
      </c>
      <c r="J22" s="3">
        <v>29</v>
      </c>
      <c r="K22" s="3">
        <v>3</v>
      </c>
      <c r="L22" s="3">
        <v>24</v>
      </c>
      <c r="M22" s="3">
        <v>103</v>
      </c>
      <c r="N22" s="3">
        <v>73</v>
      </c>
      <c r="O22" s="3">
        <v>79</v>
      </c>
      <c r="P22" s="3">
        <v>24</v>
      </c>
      <c r="Q22" s="3">
        <v>1</v>
      </c>
      <c r="R22" s="3">
        <v>1</v>
      </c>
      <c r="S22" s="3">
        <v>0.30099999999999999</v>
      </c>
      <c r="T22" s="3">
        <v>0.88700000000000001</v>
      </c>
      <c r="U22" s="3">
        <v>45</v>
      </c>
      <c r="V22" s="3">
        <v>4</v>
      </c>
      <c r="W22" s="3">
        <v>22</v>
      </c>
      <c r="X22" s="9">
        <f t="shared" si="0"/>
        <v>25.649999999999967</v>
      </c>
    </row>
    <row r="23" spans="1:24" ht="15.75" thickBot="1">
      <c r="A23" s="6">
        <v>22</v>
      </c>
      <c r="B23" s="7" t="s">
        <v>78</v>
      </c>
      <c r="C23" s="7" t="s">
        <v>43</v>
      </c>
      <c r="D23" s="6" t="s">
        <v>32</v>
      </c>
      <c r="E23" s="6">
        <v>27</v>
      </c>
      <c r="F23" s="6">
        <v>2017</v>
      </c>
      <c r="G23" s="6">
        <v>144</v>
      </c>
      <c r="H23" s="6">
        <v>538</v>
      </c>
      <c r="I23" s="6">
        <v>154</v>
      </c>
      <c r="J23" s="6">
        <v>31</v>
      </c>
      <c r="K23" s="6">
        <v>1</v>
      </c>
      <c r="L23" s="6">
        <v>23</v>
      </c>
      <c r="M23" s="6">
        <v>80</v>
      </c>
      <c r="N23" s="6">
        <v>65</v>
      </c>
      <c r="O23" s="6">
        <v>39</v>
      </c>
      <c r="P23" s="6">
        <v>80</v>
      </c>
      <c r="Q23" s="6">
        <v>0</v>
      </c>
      <c r="R23" s="6">
        <v>0</v>
      </c>
      <c r="S23" s="6">
        <v>0.28599999999999998</v>
      </c>
      <c r="T23" s="6">
        <v>0.81399999999999995</v>
      </c>
      <c r="U23" s="6">
        <v>44.8</v>
      </c>
      <c r="V23" s="6">
        <v>6</v>
      </c>
      <c r="W23" s="6">
        <v>13</v>
      </c>
      <c r="X23" s="10">
        <f t="shared" si="0"/>
        <v>9.0699999999999932</v>
      </c>
    </row>
    <row r="24" spans="1:24" ht="15.75" thickBot="1">
      <c r="A24" s="3">
        <v>23</v>
      </c>
      <c r="B24" s="4" t="s">
        <v>375</v>
      </c>
      <c r="C24" s="4" t="s">
        <v>35</v>
      </c>
      <c r="D24" s="3" t="s">
        <v>29</v>
      </c>
      <c r="E24" s="3">
        <v>25</v>
      </c>
      <c r="F24" s="3">
        <v>2017</v>
      </c>
      <c r="G24" s="3">
        <v>151</v>
      </c>
      <c r="H24" s="3">
        <v>567</v>
      </c>
      <c r="I24" s="3">
        <v>155</v>
      </c>
      <c r="J24" s="3">
        <v>13</v>
      </c>
      <c r="K24" s="3">
        <v>1</v>
      </c>
      <c r="L24" s="3">
        <v>38</v>
      </c>
      <c r="M24" s="3">
        <v>89</v>
      </c>
      <c r="N24" s="3">
        <v>85</v>
      </c>
      <c r="O24" s="3">
        <v>64</v>
      </c>
      <c r="P24" s="3">
        <v>167</v>
      </c>
      <c r="Q24" s="3">
        <v>3</v>
      </c>
      <c r="R24" s="3">
        <v>3</v>
      </c>
      <c r="S24" s="3">
        <v>0.27300000000000002</v>
      </c>
      <c r="T24" s="3">
        <v>0.84499999999999997</v>
      </c>
      <c r="U24" s="3">
        <v>44.2</v>
      </c>
      <c r="V24" s="3">
        <v>1</v>
      </c>
      <c r="W24" s="3">
        <v>16</v>
      </c>
      <c r="X24" s="9">
        <f t="shared" si="0"/>
        <v>18.489999999999991</v>
      </c>
    </row>
    <row r="25" spans="1:24" ht="15.75" thickBot="1">
      <c r="A25" s="6">
        <v>24</v>
      </c>
      <c r="B25" s="7" t="s">
        <v>304</v>
      </c>
      <c r="C25" s="7" t="s">
        <v>88</v>
      </c>
      <c r="D25" s="6" t="s">
        <v>44</v>
      </c>
      <c r="E25" s="6">
        <v>27</v>
      </c>
      <c r="F25" s="6">
        <v>2017</v>
      </c>
      <c r="G25" s="6">
        <v>157</v>
      </c>
      <c r="H25" s="6">
        <v>667</v>
      </c>
      <c r="I25" s="6">
        <v>224</v>
      </c>
      <c r="J25" s="6">
        <v>42</v>
      </c>
      <c r="K25" s="6">
        <v>4</v>
      </c>
      <c r="L25" s="6">
        <v>0</v>
      </c>
      <c r="M25" s="6">
        <v>52</v>
      </c>
      <c r="N25" s="6">
        <v>76</v>
      </c>
      <c r="O25" s="6">
        <v>28</v>
      </c>
      <c r="P25" s="6">
        <v>25</v>
      </c>
      <c r="Q25" s="6">
        <v>19</v>
      </c>
      <c r="R25" s="6">
        <v>6</v>
      </c>
      <c r="S25" s="6">
        <v>0.33600000000000002</v>
      </c>
      <c r="T25" s="6">
        <v>0.77100000000000002</v>
      </c>
      <c r="U25" s="6">
        <v>42.6</v>
      </c>
      <c r="V25" s="6">
        <v>2</v>
      </c>
      <c r="W25" s="6">
        <v>14</v>
      </c>
      <c r="X25" s="10">
        <f t="shared" si="0"/>
        <v>10.319999999999963</v>
      </c>
    </row>
    <row r="26" spans="1:24" ht="15.75" thickBot="1">
      <c r="A26" s="3">
        <v>25</v>
      </c>
      <c r="B26" s="4" t="s">
        <v>190</v>
      </c>
      <c r="C26" s="4" t="s">
        <v>90</v>
      </c>
      <c r="D26" s="3" t="s">
        <v>23</v>
      </c>
      <c r="E26" s="3">
        <v>28</v>
      </c>
      <c r="F26" s="3">
        <v>2017</v>
      </c>
      <c r="G26" s="3">
        <v>160</v>
      </c>
      <c r="H26" s="3">
        <v>601</v>
      </c>
      <c r="I26" s="3">
        <v>186</v>
      </c>
      <c r="J26" s="3">
        <v>56</v>
      </c>
      <c r="K26" s="3">
        <v>0</v>
      </c>
      <c r="L26" s="3">
        <v>22</v>
      </c>
      <c r="M26" s="3">
        <v>81</v>
      </c>
      <c r="N26" s="3">
        <v>93</v>
      </c>
      <c r="O26" s="3">
        <v>39</v>
      </c>
      <c r="P26" s="3">
        <v>117</v>
      </c>
      <c r="Q26" s="3">
        <v>0</v>
      </c>
      <c r="R26" s="3">
        <v>0</v>
      </c>
      <c r="S26" s="3">
        <v>0.309</v>
      </c>
      <c r="T26" s="3">
        <v>0.86599999999999999</v>
      </c>
      <c r="U26" s="3">
        <v>42.2</v>
      </c>
      <c r="V26" s="3">
        <v>5</v>
      </c>
      <c r="W26" s="3">
        <v>11</v>
      </c>
      <c r="X26" s="9">
        <f t="shared" si="0"/>
        <v>23.5</v>
      </c>
    </row>
    <row r="27" spans="1:24" ht="15.75" thickBot="1">
      <c r="A27" s="6">
        <v>26</v>
      </c>
      <c r="B27" s="7" t="s">
        <v>381</v>
      </c>
      <c r="C27" s="7" t="s">
        <v>86</v>
      </c>
      <c r="D27" s="6" t="s">
        <v>29</v>
      </c>
      <c r="E27" s="6">
        <v>28</v>
      </c>
      <c r="F27" s="6">
        <v>2017</v>
      </c>
      <c r="G27" s="6">
        <v>120</v>
      </c>
      <c r="H27" s="6">
        <v>438</v>
      </c>
      <c r="I27" s="6">
        <v>128</v>
      </c>
      <c r="J27" s="6">
        <v>25</v>
      </c>
      <c r="K27" s="6">
        <v>1</v>
      </c>
      <c r="L27" s="6">
        <v>23</v>
      </c>
      <c r="M27" s="6">
        <v>79</v>
      </c>
      <c r="N27" s="6">
        <v>65</v>
      </c>
      <c r="O27" s="6">
        <v>59</v>
      </c>
      <c r="P27" s="6">
        <v>33</v>
      </c>
      <c r="Q27" s="6">
        <v>1</v>
      </c>
      <c r="R27" s="6">
        <v>0</v>
      </c>
      <c r="S27" s="6">
        <v>0.29199999999999998</v>
      </c>
      <c r="T27" s="6">
        <v>0.89</v>
      </c>
      <c r="U27" s="6">
        <v>41.9</v>
      </c>
      <c r="V27" s="6">
        <v>7</v>
      </c>
      <c r="W27" s="6">
        <v>16</v>
      </c>
      <c r="X27" s="10">
        <f t="shared" si="0"/>
        <v>19.419999999999984</v>
      </c>
    </row>
    <row r="28" spans="1:24" ht="15.75" thickBot="1">
      <c r="A28" s="3">
        <v>27</v>
      </c>
      <c r="B28" s="4" t="s">
        <v>219</v>
      </c>
      <c r="C28" s="4" t="s">
        <v>77</v>
      </c>
      <c r="D28" s="3" t="s">
        <v>23</v>
      </c>
      <c r="E28" s="3">
        <v>29</v>
      </c>
      <c r="F28" s="3">
        <v>2017</v>
      </c>
      <c r="G28" s="3">
        <v>162</v>
      </c>
      <c r="H28" s="3">
        <v>615</v>
      </c>
      <c r="I28" s="3">
        <v>163</v>
      </c>
      <c r="J28" s="3">
        <v>29</v>
      </c>
      <c r="K28" s="3">
        <v>3</v>
      </c>
      <c r="L28" s="3">
        <v>29</v>
      </c>
      <c r="M28" s="3">
        <v>106</v>
      </c>
      <c r="N28" s="3">
        <v>98</v>
      </c>
      <c r="O28" s="3">
        <v>101</v>
      </c>
      <c r="P28" s="3">
        <v>134</v>
      </c>
      <c r="Q28" s="3">
        <v>20</v>
      </c>
      <c r="R28" s="3">
        <v>10</v>
      </c>
      <c r="S28" s="3">
        <v>0.26500000000000001</v>
      </c>
      <c r="T28" s="3">
        <v>0.83099999999999996</v>
      </c>
      <c r="U28" s="3">
        <v>41.1</v>
      </c>
      <c r="V28" s="3">
        <v>1</v>
      </c>
      <c r="W28" s="3">
        <v>15</v>
      </c>
      <c r="X28" s="9">
        <f t="shared" si="0"/>
        <v>23.810000000000016</v>
      </c>
    </row>
    <row r="29" spans="1:24" ht="15.75" thickBot="1">
      <c r="A29" s="6">
        <v>28</v>
      </c>
      <c r="B29" s="7" t="s">
        <v>33</v>
      </c>
      <c r="C29" s="7" t="s">
        <v>28</v>
      </c>
      <c r="D29" s="6" t="s">
        <v>23</v>
      </c>
      <c r="E29" s="6">
        <v>30</v>
      </c>
      <c r="F29" s="6">
        <v>2017</v>
      </c>
      <c r="G29" s="6">
        <v>116</v>
      </c>
      <c r="H29" s="6">
        <v>437</v>
      </c>
      <c r="I29" s="6">
        <v>135</v>
      </c>
      <c r="J29" s="6">
        <v>20</v>
      </c>
      <c r="K29" s="6">
        <v>3</v>
      </c>
      <c r="L29" s="6">
        <v>9</v>
      </c>
      <c r="M29" s="6">
        <v>45</v>
      </c>
      <c r="N29" s="6">
        <v>70</v>
      </c>
      <c r="O29" s="6">
        <v>63</v>
      </c>
      <c r="P29" s="6">
        <v>51</v>
      </c>
      <c r="Q29" s="6">
        <v>14</v>
      </c>
      <c r="R29" s="6">
        <v>3</v>
      </c>
      <c r="S29" s="6">
        <v>0.309</v>
      </c>
      <c r="T29" s="6">
        <v>0.82399999999999995</v>
      </c>
      <c r="U29" s="6">
        <v>41</v>
      </c>
      <c r="V29" s="6">
        <v>1</v>
      </c>
      <c r="W29" s="6">
        <v>8</v>
      </c>
      <c r="X29" s="10">
        <f t="shared" si="0"/>
        <v>20.77999999999998</v>
      </c>
    </row>
    <row r="30" spans="1:24" ht="15.75" thickBot="1">
      <c r="A30" s="3">
        <v>29</v>
      </c>
      <c r="B30" s="4" t="s">
        <v>348</v>
      </c>
      <c r="C30" s="4" t="s">
        <v>90</v>
      </c>
      <c r="D30" s="3" t="s">
        <v>26</v>
      </c>
      <c r="E30" s="3">
        <v>25</v>
      </c>
      <c r="F30" s="3">
        <v>2017</v>
      </c>
      <c r="G30" s="3">
        <v>158</v>
      </c>
      <c r="H30" s="3">
        <v>662</v>
      </c>
      <c r="I30" s="3">
        <v>201</v>
      </c>
      <c r="J30" s="3">
        <v>32</v>
      </c>
      <c r="K30" s="3">
        <v>3</v>
      </c>
      <c r="L30" s="3">
        <v>29</v>
      </c>
      <c r="M30" s="3">
        <v>107</v>
      </c>
      <c r="N30" s="3">
        <v>89</v>
      </c>
      <c r="O30" s="3">
        <v>16</v>
      </c>
      <c r="P30" s="3">
        <v>87</v>
      </c>
      <c r="Q30" s="3">
        <v>7</v>
      </c>
      <c r="R30" s="3">
        <v>4</v>
      </c>
      <c r="S30" s="3">
        <v>0.30399999999999999</v>
      </c>
      <c r="T30" s="3">
        <v>0.81499999999999995</v>
      </c>
      <c r="U30" s="3">
        <v>40.9</v>
      </c>
      <c r="V30" s="3">
        <v>6</v>
      </c>
      <c r="W30" s="3">
        <v>14</v>
      </c>
      <c r="X30" s="9">
        <f t="shared" si="0"/>
        <v>10.239999999999965</v>
      </c>
    </row>
    <row r="31" spans="1:24" ht="15.75" thickBot="1">
      <c r="A31" s="6">
        <v>30</v>
      </c>
      <c r="B31" s="7" t="s">
        <v>93</v>
      </c>
      <c r="C31" s="7" t="s">
        <v>94</v>
      </c>
      <c r="D31" s="6" t="s">
        <v>23</v>
      </c>
      <c r="E31" s="6">
        <v>29</v>
      </c>
      <c r="F31" s="6">
        <v>2017</v>
      </c>
      <c r="G31" s="6">
        <v>156</v>
      </c>
      <c r="H31" s="6">
        <v>540</v>
      </c>
      <c r="I31" s="6">
        <v>142</v>
      </c>
      <c r="J31" s="6">
        <v>36</v>
      </c>
      <c r="K31" s="6">
        <v>2</v>
      </c>
      <c r="L31" s="6">
        <v>32</v>
      </c>
      <c r="M31" s="6">
        <v>93</v>
      </c>
      <c r="N31" s="6">
        <v>86</v>
      </c>
      <c r="O31" s="6">
        <v>89</v>
      </c>
      <c r="P31" s="6">
        <v>83</v>
      </c>
      <c r="Q31" s="6">
        <v>1</v>
      </c>
      <c r="R31" s="6">
        <v>5</v>
      </c>
      <c r="S31" s="6">
        <v>0.26300000000000001</v>
      </c>
      <c r="T31" s="6">
        <v>0.88600000000000001</v>
      </c>
      <c r="U31" s="6">
        <v>40.799999999999997</v>
      </c>
      <c r="V31" s="6">
        <v>6</v>
      </c>
      <c r="W31" s="6">
        <v>11</v>
      </c>
      <c r="X31" s="10">
        <f t="shared" si="0"/>
        <v>25.450000000000031</v>
      </c>
    </row>
    <row r="32" spans="1:24" ht="15.75" thickBot="1">
      <c r="A32" s="3">
        <v>31</v>
      </c>
      <c r="B32" s="4" t="s">
        <v>355</v>
      </c>
      <c r="C32" s="4" t="s">
        <v>39</v>
      </c>
      <c r="D32" s="3" t="s">
        <v>10</v>
      </c>
      <c r="E32" s="3">
        <v>28</v>
      </c>
      <c r="F32" s="3">
        <v>2017</v>
      </c>
      <c r="G32" s="3">
        <v>154</v>
      </c>
      <c r="H32" s="3">
        <v>570</v>
      </c>
      <c r="I32" s="3">
        <v>162</v>
      </c>
      <c r="J32" s="3">
        <v>23</v>
      </c>
      <c r="K32" s="3">
        <v>3</v>
      </c>
      <c r="L32" s="3">
        <v>12</v>
      </c>
      <c r="M32" s="3">
        <v>65</v>
      </c>
      <c r="N32" s="3">
        <v>61</v>
      </c>
      <c r="O32" s="3">
        <v>64</v>
      </c>
      <c r="P32" s="3">
        <v>111</v>
      </c>
      <c r="Q32" s="3">
        <v>0</v>
      </c>
      <c r="R32" s="3">
        <v>0</v>
      </c>
      <c r="S32" s="3">
        <v>0.28399999999999997</v>
      </c>
      <c r="T32" s="3">
        <v>0.75700000000000001</v>
      </c>
      <c r="U32" s="3">
        <v>40.200000000000003</v>
      </c>
      <c r="V32" s="3">
        <v>4</v>
      </c>
      <c r="W32" s="3">
        <v>15</v>
      </c>
      <c r="X32" s="9">
        <f t="shared" si="0"/>
        <v>3.1099999999999834</v>
      </c>
    </row>
    <row r="33" spans="1:24" ht="15.75" thickBot="1">
      <c r="A33" s="6">
        <v>32</v>
      </c>
      <c r="B33" s="7" t="s">
        <v>351</v>
      </c>
      <c r="C33" s="7" t="s">
        <v>25</v>
      </c>
      <c r="D33" s="6" t="s">
        <v>26</v>
      </c>
      <c r="E33" s="6">
        <v>25</v>
      </c>
      <c r="F33" s="6">
        <v>2017</v>
      </c>
      <c r="G33" s="6">
        <v>148</v>
      </c>
      <c r="H33" s="6">
        <v>545</v>
      </c>
      <c r="I33" s="6">
        <v>131</v>
      </c>
      <c r="J33" s="6">
        <v>17</v>
      </c>
      <c r="K33" s="6">
        <v>2</v>
      </c>
      <c r="L33" s="6">
        <v>46</v>
      </c>
      <c r="M33" s="6">
        <v>105</v>
      </c>
      <c r="N33" s="6">
        <v>91</v>
      </c>
      <c r="O33" s="6">
        <v>41</v>
      </c>
      <c r="P33" s="6">
        <v>123</v>
      </c>
      <c r="Q33" s="6">
        <v>14</v>
      </c>
      <c r="R33" s="6">
        <v>4</v>
      </c>
      <c r="S33" s="6">
        <v>0.24</v>
      </c>
      <c r="T33" s="6">
        <v>0.84199999999999997</v>
      </c>
      <c r="U33" s="6">
        <v>39.6</v>
      </c>
      <c r="V33" s="6">
        <v>16</v>
      </c>
      <c r="W33" s="6">
        <v>19</v>
      </c>
      <c r="X33" s="10">
        <f t="shared" si="0"/>
        <v>4.8499999999999872</v>
      </c>
    </row>
    <row r="34" spans="1:24" ht="15.75" thickBot="1">
      <c r="A34" s="3">
        <v>33</v>
      </c>
      <c r="B34" s="4" t="s">
        <v>210</v>
      </c>
      <c r="C34" s="4" t="s">
        <v>39</v>
      </c>
      <c r="D34" s="3" t="s">
        <v>10</v>
      </c>
      <c r="E34" s="3">
        <v>30</v>
      </c>
      <c r="F34" s="3">
        <v>2017</v>
      </c>
      <c r="G34" s="3">
        <v>153</v>
      </c>
      <c r="H34" s="3">
        <v>588</v>
      </c>
      <c r="I34" s="3">
        <v>155</v>
      </c>
      <c r="J34" s="3">
        <v>22</v>
      </c>
      <c r="K34" s="3">
        <v>0</v>
      </c>
      <c r="L34" s="3">
        <v>17</v>
      </c>
      <c r="M34" s="3">
        <v>70</v>
      </c>
      <c r="N34" s="3">
        <v>83</v>
      </c>
      <c r="O34" s="3">
        <v>70</v>
      </c>
      <c r="P34" s="3">
        <v>124</v>
      </c>
      <c r="Q34" s="3">
        <v>14</v>
      </c>
      <c r="R34" s="3">
        <v>8</v>
      </c>
      <c r="S34" s="3">
        <v>0.26400000000000001</v>
      </c>
      <c r="T34" s="3">
        <v>0.73599999999999999</v>
      </c>
      <c r="U34" s="3">
        <v>37.1</v>
      </c>
      <c r="V34" s="3">
        <v>10</v>
      </c>
      <c r="W34" s="3">
        <v>7</v>
      </c>
      <c r="X34" s="9">
        <f t="shared" si="0"/>
        <v>-0.48000000000001197</v>
      </c>
    </row>
    <row r="35" spans="1:24" ht="15.75" thickBot="1">
      <c r="A35" s="6">
        <v>34</v>
      </c>
      <c r="B35" s="7" t="s">
        <v>465</v>
      </c>
      <c r="C35" s="7" t="s">
        <v>39</v>
      </c>
      <c r="D35" s="6" t="s">
        <v>53</v>
      </c>
      <c r="E35" s="6">
        <v>26</v>
      </c>
      <c r="F35" s="6">
        <v>2017</v>
      </c>
      <c r="G35" s="6">
        <v>126</v>
      </c>
      <c r="H35" s="6">
        <v>507</v>
      </c>
      <c r="I35" s="6">
        <v>138</v>
      </c>
      <c r="J35" s="6">
        <v>38</v>
      </c>
      <c r="K35" s="6">
        <v>8</v>
      </c>
      <c r="L35" s="6">
        <v>2</v>
      </c>
      <c r="M35" s="6">
        <v>46</v>
      </c>
      <c r="N35" s="6">
        <v>71</v>
      </c>
      <c r="O35" s="6">
        <v>38</v>
      </c>
      <c r="P35" s="6">
        <v>106</v>
      </c>
      <c r="Q35" s="6">
        <v>58</v>
      </c>
      <c r="R35" s="6">
        <v>12</v>
      </c>
      <c r="S35" s="6">
        <v>0.27200000000000002</v>
      </c>
      <c r="T35" s="6">
        <v>0.71899999999999997</v>
      </c>
      <c r="U35" s="6">
        <v>36.799999999999997</v>
      </c>
      <c r="V35" s="6">
        <v>5</v>
      </c>
      <c r="W35" s="6">
        <v>3</v>
      </c>
      <c r="X35" s="10">
        <f t="shared" si="0"/>
        <v>8.1900000000000084</v>
      </c>
    </row>
    <row r="36" spans="1:24" ht="15.75" thickBot="1">
      <c r="A36" s="3">
        <v>35</v>
      </c>
      <c r="B36" s="4" t="s">
        <v>569</v>
      </c>
      <c r="C36" s="4" t="s">
        <v>25</v>
      </c>
      <c r="D36" s="3" t="s">
        <v>53</v>
      </c>
      <c r="E36" s="3">
        <v>25</v>
      </c>
      <c r="F36" s="3">
        <v>2017</v>
      </c>
      <c r="G36" s="3">
        <v>155</v>
      </c>
      <c r="H36" s="3">
        <v>583</v>
      </c>
      <c r="I36" s="3">
        <v>155</v>
      </c>
      <c r="J36" s="3">
        <v>21</v>
      </c>
      <c r="K36" s="3">
        <v>2</v>
      </c>
      <c r="L36" s="3">
        <v>28</v>
      </c>
      <c r="M36" s="3">
        <v>94</v>
      </c>
      <c r="N36" s="3">
        <v>87</v>
      </c>
      <c r="O36" s="3">
        <v>44</v>
      </c>
      <c r="P36" s="3">
        <v>104</v>
      </c>
      <c r="Q36" s="3">
        <v>19</v>
      </c>
      <c r="R36" s="3">
        <v>5</v>
      </c>
      <c r="S36" s="3">
        <v>0.26600000000000001</v>
      </c>
      <c r="T36" s="3">
        <v>0.77</v>
      </c>
      <c r="U36" s="3">
        <v>36.700000000000003</v>
      </c>
      <c r="V36" s="3">
        <v>3</v>
      </c>
      <c r="W36" s="3">
        <v>11</v>
      </c>
      <c r="X36" s="9">
        <f t="shared" si="0"/>
        <v>6.9299999999999944</v>
      </c>
    </row>
    <row r="37" spans="1:24" ht="15.75" thickBot="1">
      <c r="A37" s="6">
        <v>36</v>
      </c>
      <c r="B37" s="7" t="s">
        <v>570</v>
      </c>
      <c r="C37" s="7" t="s">
        <v>28</v>
      </c>
      <c r="D37" s="6" t="s">
        <v>26</v>
      </c>
      <c r="E37" s="6">
        <v>26</v>
      </c>
      <c r="F37" s="6">
        <v>2017</v>
      </c>
      <c r="G37" s="6">
        <v>139</v>
      </c>
      <c r="H37" s="6">
        <v>543</v>
      </c>
      <c r="I37" s="6">
        <v>176</v>
      </c>
      <c r="J37" s="6">
        <v>37</v>
      </c>
      <c r="K37" s="6">
        <v>2</v>
      </c>
      <c r="L37" s="6">
        <v>5</v>
      </c>
      <c r="M37" s="6">
        <v>54</v>
      </c>
      <c r="N37" s="6">
        <v>69</v>
      </c>
      <c r="O37" s="6">
        <v>24</v>
      </c>
      <c r="P37" s="6">
        <v>14</v>
      </c>
      <c r="Q37" s="6">
        <v>5</v>
      </c>
      <c r="R37" s="6">
        <v>4</v>
      </c>
      <c r="S37" s="6">
        <v>0.32400000000000001</v>
      </c>
      <c r="T37" s="6">
        <v>0.78700000000000003</v>
      </c>
      <c r="U37" s="6">
        <v>36.299999999999997</v>
      </c>
      <c r="V37" s="6">
        <v>9</v>
      </c>
      <c r="W37" s="6">
        <v>8</v>
      </c>
      <c r="X37" s="10">
        <f t="shared" si="0"/>
        <v>5.3500000000000139</v>
      </c>
    </row>
    <row r="38" spans="1:24" ht="15.75" thickBot="1">
      <c r="A38" s="3">
        <v>37</v>
      </c>
      <c r="B38" s="4" t="s">
        <v>571</v>
      </c>
      <c r="C38" s="4" t="s">
        <v>205</v>
      </c>
      <c r="D38" s="3" t="s">
        <v>26</v>
      </c>
      <c r="E38" s="3">
        <v>25</v>
      </c>
      <c r="F38" s="3">
        <v>2017</v>
      </c>
      <c r="G38" s="3">
        <v>108</v>
      </c>
      <c r="H38" s="3">
        <v>377</v>
      </c>
      <c r="I38" s="3">
        <v>103</v>
      </c>
      <c r="J38" s="3">
        <v>16</v>
      </c>
      <c r="K38" s="3">
        <v>2</v>
      </c>
      <c r="L38" s="3">
        <v>22</v>
      </c>
      <c r="M38" s="3">
        <v>61</v>
      </c>
      <c r="N38" s="3">
        <v>66</v>
      </c>
      <c r="O38" s="3">
        <v>48</v>
      </c>
      <c r="P38" s="3">
        <v>112</v>
      </c>
      <c r="Q38" s="3">
        <v>27</v>
      </c>
      <c r="R38" s="3">
        <v>5</v>
      </c>
      <c r="S38" s="3">
        <v>0.27300000000000002</v>
      </c>
      <c r="T38" s="3">
        <v>0.872</v>
      </c>
      <c r="U38" s="3">
        <v>36.1</v>
      </c>
      <c r="V38" s="3">
        <v>11</v>
      </c>
      <c r="W38" s="3">
        <v>6</v>
      </c>
      <c r="X38" s="9">
        <f t="shared" si="0"/>
        <v>18.779999999999994</v>
      </c>
    </row>
    <row r="39" spans="1:24" ht="15.75" thickBot="1">
      <c r="A39" s="6">
        <v>38</v>
      </c>
      <c r="B39" s="7" t="s">
        <v>27</v>
      </c>
      <c r="C39" s="7" t="s">
        <v>83</v>
      </c>
      <c r="D39" s="6" t="s">
        <v>29</v>
      </c>
      <c r="E39" s="6">
        <v>32</v>
      </c>
      <c r="F39" s="6">
        <v>2017</v>
      </c>
      <c r="G39" s="6">
        <v>132</v>
      </c>
      <c r="H39" s="6">
        <v>475</v>
      </c>
      <c r="I39" s="6">
        <v>131</v>
      </c>
      <c r="J39" s="6">
        <v>31</v>
      </c>
      <c r="K39" s="6">
        <v>4</v>
      </c>
      <c r="L39" s="6">
        <v>15</v>
      </c>
      <c r="M39" s="6">
        <v>72</v>
      </c>
      <c r="N39" s="6">
        <v>77</v>
      </c>
      <c r="O39" s="6">
        <v>71</v>
      </c>
      <c r="P39" s="6">
        <v>107</v>
      </c>
      <c r="Q39" s="6">
        <v>27</v>
      </c>
      <c r="R39" s="6">
        <v>5</v>
      </c>
      <c r="S39" s="6">
        <v>0.27600000000000002</v>
      </c>
      <c r="T39" s="6">
        <v>0.83299999999999996</v>
      </c>
      <c r="U39" s="6">
        <v>36.1</v>
      </c>
      <c r="V39" s="6">
        <v>12</v>
      </c>
      <c r="W39" s="6">
        <v>7</v>
      </c>
      <c r="X39" s="10">
        <f t="shared" si="0"/>
        <v>19.919999999999995</v>
      </c>
    </row>
    <row r="40" spans="1:24" ht="15.75" thickBot="1">
      <c r="A40" s="3">
        <v>39</v>
      </c>
      <c r="B40" s="4" t="s">
        <v>357</v>
      </c>
      <c r="C40" s="4" t="s">
        <v>72</v>
      </c>
      <c r="D40" s="3" t="s">
        <v>26</v>
      </c>
      <c r="E40" s="3">
        <v>28</v>
      </c>
      <c r="F40" s="3">
        <v>2017</v>
      </c>
      <c r="G40" s="3">
        <v>159</v>
      </c>
      <c r="H40" s="3">
        <v>620</v>
      </c>
      <c r="I40" s="3">
        <v>192</v>
      </c>
      <c r="J40" s="3">
        <v>37</v>
      </c>
      <c r="K40" s="3">
        <v>5</v>
      </c>
      <c r="L40" s="3">
        <v>19</v>
      </c>
      <c r="M40" s="3">
        <v>95</v>
      </c>
      <c r="N40" s="3">
        <v>87</v>
      </c>
      <c r="O40" s="3">
        <v>27</v>
      </c>
      <c r="P40" s="3">
        <v>84</v>
      </c>
      <c r="Q40" s="3">
        <v>20</v>
      </c>
      <c r="R40" s="3">
        <v>7</v>
      </c>
      <c r="S40" s="3">
        <v>0.31</v>
      </c>
      <c r="T40" s="3">
        <v>0.81599999999999995</v>
      </c>
      <c r="U40" s="3">
        <v>35.799999999999997</v>
      </c>
      <c r="V40" s="3">
        <v>3</v>
      </c>
      <c r="W40" s="3">
        <v>9</v>
      </c>
      <c r="X40" s="9">
        <f t="shared" si="0"/>
        <v>17.339999999999993</v>
      </c>
    </row>
    <row r="41" spans="1:24" ht="15.75" thickBot="1">
      <c r="A41" s="6">
        <v>40</v>
      </c>
      <c r="B41" s="7" t="s">
        <v>65</v>
      </c>
      <c r="C41" s="7" t="s">
        <v>88</v>
      </c>
      <c r="D41" s="6" t="s">
        <v>23</v>
      </c>
      <c r="E41" s="6">
        <v>30</v>
      </c>
      <c r="F41" s="6">
        <v>2017</v>
      </c>
      <c r="G41" s="6">
        <v>160</v>
      </c>
      <c r="H41" s="6">
        <v>618</v>
      </c>
      <c r="I41" s="6">
        <v>171</v>
      </c>
      <c r="J41" s="6">
        <v>19</v>
      </c>
      <c r="K41" s="6">
        <v>1</v>
      </c>
      <c r="L41" s="6">
        <v>44</v>
      </c>
      <c r="M41" s="6">
        <v>118</v>
      </c>
      <c r="N41" s="6">
        <v>86</v>
      </c>
      <c r="O41" s="6">
        <v>64</v>
      </c>
      <c r="P41" s="6">
        <v>167</v>
      </c>
      <c r="Q41" s="6">
        <v>0</v>
      </c>
      <c r="R41" s="6">
        <v>0</v>
      </c>
      <c r="S41" s="6">
        <v>0.27700000000000002</v>
      </c>
      <c r="T41" s="6">
        <v>0.86899999999999999</v>
      </c>
      <c r="U41" s="6">
        <v>35.700000000000003</v>
      </c>
      <c r="V41" s="6">
        <v>2</v>
      </c>
      <c r="W41" s="6">
        <v>10</v>
      </c>
      <c r="X41" s="10">
        <f t="shared" si="0"/>
        <v>27.439999999999987</v>
      </c>
    </row>
    <row r="42" spans="1:24" ht="15.75" thickBot="1">
      <c r="A42" s="3">
        <v>41</v>
      </c>
      <c r="B42" s="4" t="s">
        <v>111</v>
      </c>
      <c r="C42" s="4" t="s">
        <v>90</v>
      </c>
      <c r="D42" s="3" t="s">
        <v>50</v>
      </c>
      <c r="E42" s="3">
        <v>31</v>
      </c>
      <c r="F42" s="3">
        <v>2017</v>
      </c>
      <c r="G42" s="3">
        <v>162</v>
      </c>
      <c r="H42" s="3">
        <v>650</v>
      </c>
      <c r="I42" s="3">
        <v>182</v>
      </c>
      <c r="J42" s="3">
        <v>20</v>
      </c>
      <c r="K42" s="3">
        <v>1</v>
      </c>
      <c r="L42" s="3">
        <v>42</v>
      </c>
      <c r="M42" s="3">
        <v>133</v>
      </c>
      <c r="N42" s="3">
        <v>91</v>
      </c>
      <c r="O42" s="3">
        <v>40</v>
      </c>
      <c r="P42" s="3">
        <v>106</v>
      </c>
      <c r="Q42" s="3">
        <v>0</v>
      </c>
      <c r="R42" s="3">
        <v>0</v>
      </c>
      <c r="S42" s="3">
        <v>0.28000000000000003</v>
      </c>
      <c r="T42" s="3">
        <v>0.83299999999999996</v>
      </c>
      <c r="U42" s="3">
        <v>34.6</v>
      </c>
      <c r="V42" s="3">
        <v>6</v>
      </c>
      <c r="W42" s="3">
        <v>18</v>
      </c>
      <c r="X42" s="9">
        <f t="shared" si="0"/>
        <v>12.680000000000016</v>
      </c>
    </row>
    <row r="43" spans="1:24" ht="15.75" thickBot="1">
      <c r="A43" s="6">
        <v>42</v>
      </c>
      <c r="B43" s="7" t="s">
        <v>383</v>
      </c>
      <c r="C43" s="7" t="s">
        <v>58</v>
      </c>
      <c r="D43" s="6" t="s">
        <v>32</v>
      </c>
      <c r="E43" s="6">
        <v>27</v>
      </c>
      <c r="F43" s="6">
        <v>2017</v>
      </c>
      <c r="G43" s="6">
        <v>143</v>
      </c>
      <c r="H43" s="6">
        <v>551</v>
      </c>
      <c r="I43" s="6">
        <v>148</v>
      </c>
      <c r="J43" s="6">
        <v>38</v>
      </c>
      <c r="K43" s="6">
        <v>3</v>
      </c>
      <c r="L43" s="6">
        <v>19</v>
      </c>
      <c r="M43" s="6">
        <v>69</v>
      </c>
      <c r="N43" s="6">
        <v>85</v>
      </c>
      <c r="O43" s="6">
        <v>47</v>
      </c>
      <c r="P43" s="6">
        <v>140</v>
      </c>
      <c r="Q43" s="6">
        <v>1</v>
      </c>
      <c r="R43" s="6">
        <v>1</v>
      </c>
      <c r="S43" s="6">
        <v>0.26900000000000002</v>
      </c>
      <c r="T43" s="6">
        <v>0.78200000000000003</v>
      </c>
      <c r="U43" s="6">
        <v>34</v>
      </c>
      <c r="V43" s="6">
        <v>6</v>
      </c>
      <c r="W43" s="6">
        <v>10</v>
      </c>
      <c r="X43" s="10">
        <f t="shared" si="0"/>
        <v>4.7999999999999865</v>
      </c>
    </row>
    <row r="44" spans="1:24" ht="15.75" thickBot="1">
      <c r="A44" s="3">
        <v>43</v>
      </c>
      <c r="B44" s="4" t="s">
        <v>572</v>
      </c>
      <c r="C44" s="4" t="s">
        <v>205</v>
      </c>
      <c r="D44" s="3" t="s">
        <v>29</v>
      </c>
      <c r="E44" s="3">
        <v>23</v>
      </c>
      <c r="F44" s="3">
        <v>2017</v>
      </c>
      <c r="G44" s="3">
        <v>114</v>
      </c>
      <c r="H44" s="3">
        <v>359</v>
      </c>
      <c r="I44" s="3">
        <v>95</v>
      </c>
      <c r="J44" s="3">
        <v>24</v>
      </c>
      <c r="K44" s="3">
        <v>3</v>
      </c>
      <c r="L44" s="3">
        <v>19</v>
      </c>
      <c r="M44" s="3">
        <v>56</v>
      </c>
      <c r="N44" s="3">
        <v>65</v>
      </c>
      <c r="O44" s="3">
        <v>76</v>
      </c>
      <c r="P44" s="3">
        <v>69</v>
      </c>
      <c r="Q44" s="3">
        <v>1</v>
      </c>
      <c r="R44" s="3">
        <v>2</v>
      </c>
      <c r="S44" s="3">
        <v>0.26500000000000001</v>
      </c>
      <c r="T44" s="3">
        <v>0.89800000000000002</v>
      </c>
      <c r="U44" s="3">
        <v>33.9</v>
      </c>
      <c r="V44" s="3">
        <v>0</v>
      </c>
      <c r="W44" s="3">
        <v>4</v>
      </c>
      <c r="X44" s="9">
        <f t="shared" si="0"/>
        <v>25.479999999999986</v>
      </c>
    </row>
    <row r="45" spans="1:24" ht="15.75" thickBot="1">
      <c r="A45" s="6">
        <v>44</v>
      </c>
      <c r="B45" s="7" t="s">
        <v>185</v>
      </c>
      <c r="C45" s="7" t="s">
        <v>46</v>
      </c>
      <c r="D45" s="6" t="s">
        <v>29</v>
      </c>
      <c r="E45" s="6">
        <v>28</v>
      </c>
      <c r="F45" s="6">
        <v>2017</v>
      </c>
      <c r="G45" s="6">
        <v>156</v>
      </c>
      <c r="H45" s="6">
        <v>620</v>
      </c>
      <c r="I45" s="6">
        <v>152</v>
      </c>
      <c r="J45" s="6">
        <v>43</v>
      </c>
      <c r="K45" s="6">
        <v>5</v>
      </c>
      <c r="L45" s="6">
        <v>32</v>
      </c>
      <c r="M45" s="6">
        <v>82</v>
      </c>
      <c r="N45" s="6">
        <v>81</v>
      </c>
      <c r="O45" s="6">
        <v>55</v>
      </c>
      <c r="P45" s="6">
        <v>132</v>
      </c>
      <c r="Q45" s="6">
        <v>5</v>
      </c>
      <c r="R45" s="6">
        <v>4</v>
      </c>
      <c r="S45" s="6">
        <v>0.245</v>
      </c>
      <c r="T45" s="6">
        <v>0.79700000000000004</v>
      </c>
      <c r="U45" s="6">
        <v>33.299999999999997</v>
      </c>
      <c r="V45" s="6">
        <v>8</v>
      </c>
      <c r="W45" s="6">
        <v>14</v>
      </c>
      <c r="X45" s="10">
        <f t="shared" si="0"/>
        <v>4.4399999999999675</v>
      </c>
    </row>
    <row r="46" spans="1:24" ht="15.75" thickBot="1">
      <c r="A46" s="3">
        <v>45</v>
      </c>
      <c r="B46" s="4" t="s">
        <v>34</v>
      </c>
      <c r="C46" s="4" t="s">
        <v>58</v>
      </c>
      <c r="D46" s="3" t="s">
        <v>29</v>
      </c>
      <c r="E46" s="3">
        <v>31</v>
      </c>
      <c r="F46" s="3">
        <v>2017</v>
      </c>
      <c r="G46" s="3">
        <v>125</v>
      </c>
      <c r="H46" s="3">
        <v>459</v>
      </c>
      <c r="I46" s="3">
        <v>125</v>
      </c>
      <c r="J46" s="3">
        <v>23</v>
      </c>
      <c r="K46" s="3">
        <v>0</v>
      </c>
      <c r="L46" s="3">
        <v>25</v>
      </c>
      <c r="M46" s="3">
        <v>68</v>
      </c>
      <c r="N46" s="3">
        <v>65</v>
      </c>
      <c r="O46" s="3">
        <v>57</v>
      </c>
      <c r="P46" s="3">
        <v>91</v>
      </c>
      <c r="Q46" s="3">
        <v>3</v>
      </c>
      <c r="R46" s="3">
        <v>5</v>
      </c>
      <c r="S46" s="3">
        <v>0.27200000000000002</v>
      </c>
      <c r="T46" s="3">
        <v>0.84</v>
      </c>
      <c r="U46" s="3">
        <v>33</v>
      </c>
      <c r="V46" s="3">
        <v>3</v>
      </c>
      <c r="W46" s="3">
        <v>9</v>
      </c>
      <c r="X46" s="9">
        <f t="shared" si="0"/>
        <v>14.27</v>
      </c>
    </row>
    <row r="47" spans="1:24" ht="15.75" thickBot="1">
      <c r="A47" s="6">
        <v>46</v>
      </c>
      <c r="B47" s="7" t="s">
        <v>342</v>
      </c>
      <c r="C47" s="7" t="s">
        <v>77</v>
      </c>
      <c r="D47" s="6" t="s">
        <v>9</v>
      </c>
      <c r="E47" s="6">
        <v>24</v>
      </c>
      <c r="F47" s="6">
        <v>2017</v>
      </c>
      <c r="G47" s="6">
        <v>156</v>
      </c>
      <c r="H47" s="6">
        <v>617</v>
      </c>
      <c r="I47" s="6">
        <v>179</v>
      </c>
      <c r="J47" s="6">
        <v>35</v>
      </c>
      <c r="K47" s="6">
        <v>3</v>
      </c>
      <c r="L47" s="6">
        <v>11</v>
      </c>
      <c r="M47" s="6">
        <v>63</v>
      </c>
      <c r="N47" s="6">
        <v>106</v>
      </c>
      <c r="O47" s="6">
        <v>60</v>
      </c>
      <c r="P47" s="6">
        <v>39</v>
      </c>
      <c r="Q47" s="6">
        <v>20</v>
      </c>
      <c r="R47" s="6">
        <v>12</v>
      </c>
      <c r="S47" s="6">
        <v>0.28999999999999998</v>
      </c>
      <c r="T47" s="6">
        <v>0.76800000000000002</v>
      </c>
      <c r="U47" s="6">
        <v>31.9</v>
      </c>
      <c r="V47" s="6">
        <v>7</v>
      </c>
      <c r="W47" s="6">
        <v>10</v>
      </c>
      <c r="X47" s="10">
        <f t="shared" si="0"/>
        <v>5.840000000000007</v>
      </c>
    </row>
    <row r="48" spans="1:24" ht="15.75" thickBot="1">
      <c r="A48" s="3">
        <v>47</v>
      </c>
      <c r="B48" s="4" t="s">
        <v>279</v>
      </c>
      <c r="C48" s="4" t="s">
        <v>83</v>
      </c>
      <c r="D48" s="3" t="s">
        <v>10</v>
      </c>
      <c r="E48" s="3">
        <v>27</v>
      </c>
      <c r="F48" s="3">
        <v>2017</v>
      </c>
      <c r="G48" s="3">
        <v>149</v>
      </c>
      <c r="H48" s="3">
        <v>563</v>
      </c>
      <c r="I48" s="3">
        <v>161</v>
      </c>
      <c r="J48" s="3">
        <v>35</v>
      </c>
      <c r="K48" s="3">
        <v>4</v>
      </c>
      <c r="L48" s="3">
        <v>14</v>
      </c>
      <c r="M48" s="3">
        <v>79</v>
      </c>
      <c r="N48" s="3">
        <v>62</v>
      </c>
      <c r="O48" s="3">
        <v>48</v>
      </c>
      <c r="P48" s="3">
        <v>77</v>
      </c>
      <c r="Q48" s="3">
        <v>1</v>
      </c>
      <c r="R48" s="3">
        <v>2</v>
      </c>
      <c r="S48" s="3">
        <v>0.28599999999999998</v>
      </c>
      <c r="T48" s="3">
        <v>0.78200000000000003</v>
      </c>
      <c r="U48" s="3">
        <v>31.1</v>
      </c>
      <c r="V48" s="3">
        <v>6</v>
      </c>
      <c r="W48" s="3">
        <v>15</v>
      </c>
      <c r="X48" s="9">
        <f t="shared" si="0"/>
        <v>3.7199999999999829</v>
      </c>
    </row>
    <row r="49" spans="1:24" ht="15.75" thickBot="1">
      <c r="A49" s="6">
        <v>48</v>
      </c>
      <c r="B49" s="7" t="s">
        <v>358</v>
      </c>
      <c r="C49" s="7" t="s">
        <v>88</v>
      </c>
      <c r="D49" s="6" t="s">
        <v>53</v>
      </c>
      <c r="E49" s="6">
        <v>27</v>
      </c>
      <c r="F49" s="6">
        <v>2017</v>
      </c>
      <c r="G49" s="6">
        <v>152</v>
      </c>
      <c r="H49" s="6">
        <v>564</v>
      </c>
      <c r="I49" s="6">
        <v>173</v>
      </c>
      <c r="J49" s="6">
        <v>22</v>
      </c>
      <c r="K49" s="6">
        <v>4</v>
      </c>
      <c r="L49" s="6">
        <v>13</v>
      </c>
      <c r="M49" s="6">
        <v>54</v>
      </c>
      <c r="N49" s="6">
        <v>81</v>
      </c>
      <c r="O49" s="6">
        <v>36</v>
      </c>
      <c r="P49" s="6">
        <v>129</v>
      </c>
      <c r="Q49" s="6">
        <v>30</v>
      </c>
      <c r="R49" s="6">
        <v>16</v>
      </c>
      <c r="S49" s="6">
        <v>0.307</v>
      </c>
      <c r="T49" s="6">
        <v>0.77700000000000002</v>
      </c>
      <c r="U49" s="6">
        <v>31</v>
      </c>
      <c r="V49" s="6">
        <v>1</v>
      </c>
      <c r="W49" s="6">
        <v>5</v>
      </c>
      <c r="X49" s="10">
        <f t="shared" si="0"/>
        <v>10.970000000000008</v>
      </c>
    </row>
    <row r="50" spans="1:24" ht="15.75" thickBot="1">
      <c r="A50" s="3">
        <v>49</v>
      </c>
      <c r="B50" s="4" t="s">
        <v>573</v>
      </c>
      <c r="C50" s="4" t="s">
        <v>36</v>
      </c>
      <c r="D50" s="3" t="s">
        <v>23</v>
      </c>
      <c r="E50" s="3">
        <v>24</v>
      </c>
      <c r="F50" s="3">
        <v>2017</v>
      </c>
      <c r="G50" s="3">
        <v>96</v>
      </c>
      <c r="H50" s="3">
        <v>336</v>
      </c>
      <c r="I50" s="3">
        <v>105</v>
      </c>
      <c r="J50" s="3">
        <v>14</v>
      </c>
      <c r="K50" s="3">
        <v>2</v>
      </c>
      <c r="L50" s="3">
        <v>20</v>
      </c>
      <c r="M50" s="3">
        <v>48</v>
      </c>
      <c r="N50" s="3">
        <v>49</v>
      </c>
      <c r="O50" s="3">
        <v>23</v>
      </c>
      <c r="P50" s="3">
        <v>64</v>
      </c>
      <c r="Q50" s="3">
        <v>0</v>
      </c>
      <c r="R50" s="3">
        <v>0</v>
      </c>
      <c r="S50" s="3">
        <v>0.312</v>
      </c>
      <c r="T50" s="3">
        <v>0.90500000000000003</v>
      </c>
      <c r="U50" s="3">
        <v>30.9</v>
      </c>
      <c r="V50" s="3">
        <v>3</v>
      </c>
      <c r="W50" s="3">
        <v>5</v>
      </c>
      <c r="X50" s="9">
        <f t="shared" si="0"/>
        <v>17.769999999999989</v>
      </c>
    </row>
    <row r="51" spans="1:24" ht="15.75" thickBot="1">
      <c r="A51" s="6">
        <v>50</v>
      </c>
      <c r="B51" s="7" t="s">
        <v>574</v>
      </c>
      <c r="C51" s="7" t="s">
        <v>206</v>
      </c>
      <c r="D51" s="6" t="s">
        <v>23</v>
      </c>
      <c r="E51" s="6">
        <v>25</v>
      </c>
      <c r="F51" s="6">
        <v>2017</v>
      </c>
      <c r="G51" s="6">
        <v>155</v>
      </c>
      <c r="H51" s="6">
        <v>591</v>
      </c>
      <c r="I51" s="6">
        <v>162</v>
      </c>
      <c r="J51" s="6">
        <v>26</v>
      </c>
      <c r="K51" s="6">
        <v>1</v>
      </c>
      <c r="L51" s="6">
        <v>25</v>
      </c>
      <c r="M51" s="6">
        <v>80</v>
      </c>
      <c r="N51" s="6">
        <v>74</v>
      </c>
      <c r="O51" s="6">
        <v>54</v>
      </c>
      <c r="P51" s="6">
        <v>152</v>
      </c>
      <c r="Q51" s="6">
        <v>1</v>
      </c>
      <c r="R51" s="6">
        <v>0</v>
      </c>
      <c r="S51" s="6">
        <v>0.27400000000000002</v>
      </c>
      <c r="T51" s="6">
        <v>0.79100000000000004</v>
      </c>
      <c r="U51" s="6">
        <v>30.9</v>
      </c>
      <c r="V51" s="6">
        <v>10</v>
      </c>
      <c r="W51" s="6">
        <v>10</v>
      </c>
      <c r="X51" s="10">
        <f t="shared" si="0"/>
        <v>6.7499999999999893</v>
      </c>
    </row>
    <row r="52" spans="1:24" ht="15.75" thickBot="1">
      <c r="A52" s="3">
        <v>51</v>
      </c>
      <c r="B52" s="4" t="s">
        <v>40</v>
      </c>
      <c r="C52" s="4" t="s">
        <v>575</v>
      </c>
      <c r="D52" s="3" t="s">
        <v>10</v>
      </c>
      <c r="E52" s="3">
        <v>29</v>
      </c>
      <c r="F52" s="3">
        <v>2017</v>
      </c>
      <c r="G52" s="3">
        <v>148</v>
      </c>
      <c r="H52" s="3">
        <v>558</v>
      </c>
      <c r="I52" s="3">
        <v>140</v>
      </c>
      <c r="J52" s="3">
        <v>29</v>
      </c>
      <c r="K52" s="3">
        <v>4</v>
      </c>
      <c r="L52" s="3">
        <v>24</v>
      </c>
      <c r="M52" s="3">
        <v>77</v>
      </c>
      <c r="N52" s="3">
        <v>76</v>
      </c>
      <c r="O52" s="3">
        <v>54</v>
      </c>
      <c r="P52" s="3">
        <v>154</v>
      </c>
      <c r="Q52" s="3">
        <v>16</v>
      </c>
      <c r="R52" s="3">
        <v>9</v>
      </c>
      <c r="S52" s="3">
        <v>0.251</v>
      </c>
      <c r="T52" s="3">
        <v>0.78</v>
      </c>
      <c r="U52" s="3">
        <v>30.1</v>
      </c>
      <c r="V52" s="3">
        <v>17</v>
      </c>
      <c r="W52" s="3">
        <v>15</v>
      </c>
      <c r="X52" s="9">
        <f t="shared" si="0"/>
        <v>-3.6600000000000126</v>
      </c>
    </row>
    <row r="53" spans="1:24" ht="15.75" thickBot="1">
      <c r="A53" s="6">
        <v>52</v>
      </c>
      <c r="B53" s="7" t="s">
        <v>449</v>
      </c>
      <c r="C53" s="7" t="s">
        <v>31</v>
      </c>
      <c r="D53" s="6" t="s">
        <v>53</v>
      </c>
      <c r="E53" s="6">
        <v>24</v>
      </c>
      <c r="F53" s="6">
        <v>2017</v>
      </c>
      <c r="G53" s="6">
        <v>158</v>
      </c>
      <c r="H53" s="6">
        <v>603</v>
      </c>
      <c r="I53" s="6">
        <v>153</v>
      </c>
      <c r="J53" s="6">
        <v>36</v>
      </c>
      <c r="K53" s="6">
        <v>2</v>
      </c>
      <c r="L53" s="6">
        <v>27</v>
      </c>
      <c r="M53" s="6">
        <v>81</v>
      </c>
      <c r="N53" s="6">
        <v>94</v>
      </c>
      <c r="O53" s="6">
        <v>61</v>
      </c>
      <c r="P53" s="6">
        <v>112</v>
      </c>
      <c r="Q53" s="6">
        <v>32</v>
      </c>
      <c r="R53" s="6">
        <v>12</v>
      </c>
      <c r="S53" s="6">
        <v>0.254</v>
      </c>
      <c r="T53" s="6">
        <v>0.78600000000000003</v>
      </c>
      <c r="U53" s="6">
        <v>29.1</v>
      </c>
      <c r="V53" s="6">
        <v>12</v>
      </c>
      <c r="W53" s="6">
        <v>11</v>
      </c>
      <c r="X53" s="10">
        <f t="shared" si="0"/>
        <v>6.8899999999999881</v>
      </c>
    </row>
    <row r="54" spans="1:24" ht="15.75" thickBot="1">
      <c r="A54" s="3">
        <v>53</v>
      </c>
      <c r="B54" s="4" t="s">
        <v>576</v>
      </c>
      <c r="C54" s="4" t="s">
        <v>41</v>
      </c>
      <c r="D54" s="3" t="s">
        <v>53</v>
      </c>
      <c r="E54" s="3">
        <v>27</v>
      </c>
      <c r="F54" s="3">
        <v>2017</v>
      </c>
      <c r="G54" s="3">
        <v>158</v>
      </c>
      <c r="H54" s="3">
        <v>612</v>
      </c>
      <c r="I54" s="3">
        <v>149</v>
      </c>
      <c r="J54" s="3">
        <v>30</v>
      </c>
      <c r="K54" s="3">
        <v>5</v>
      </c>
      <c r="L54" s="3">
        <v>26</v>
      </c>
      <c r="M54" s="3">
        <v>96</v>
      </c>
      <c r="N54" s="3">
        <v>78</v>
      </c>
      <c r="O54" s="3">
        <v>41</v>
      </c>
      <c r="P54" s="3">
        <v>194</v>
      </c>
      <c r="Q54" s="3">
        <v>33</v>
      </c>
      <c r="R54" s="3">
        <v>5</v>
      </c>
      <c r="S54" s="3">
        <v>0.24299999999999999</v>
      </c>
      <c r="T54" s="3">
        <v>0.74099999999999999</v>
      </c>
      <c r="U54" s="3">
        <v>28.9</v>
      </c>
      <c r="V54" s="3">
        <v>14</v>
      </c>
      <c r="W54" s="3">
        <v>11</v>
      </c>
      <c r="X54" s="9">
        <f t="shared" si="0"/>
        <v>-2.6199999999999886</v>
      </c>
    </row>
    <row r="55" spans="1:24" ht="15.75" thickBot="1">
      <c r="A55" s="6">
        <v>54</v>
      </c>
      <c r="B55" s="7" t="s">
        <v>517</v>
      </c>
      <c r="C55" s="7" t="s">
        <v>39</v>
      </c>
      <c r="D55" s="6" t="s">
        <v>53</v>
      </c>
      <c r="E55" s="6">
        <v>24</v>
      </c>
      <c r="F55" s="6">
        <v>2017</v>
      </c>
      <c r="G55" s="6">
        <v>111</v>
      </c>
      <c r="H55" s="6">
        <v>424</v>
      </c>
      <c r="I55" s="6">
        <v>112</v>
      </c>
      <c r="J55" s="6">
        <v>25</v>
      </c>
      <c r="K55" s="6">
        <v>5</v>
      </c>
      <c r="L55" s="6">
        <v>20</v>
      </c>
      <c r="M55" s="6">
        <v>82</v>
      </c>
      <c r="N55" s="6">
        <v>59</v>
      </c>
      <c r="O55" s="6">
        <v>21</v>
      </c>
      <c r="P55" s="6">
        <v>109</v>
      </c>
      <c r="Q55" s="6">
        <v>10</v>
      </c>
      <c r="R55" s="6">
        <v>7</v>
      </c>
      <c r="S55" s="6">
        <v>0.26400000000000001</v>
      </c>
      <c r="T55" s="6">
        <v>0.79600000000000004</v>
      </c>
      <c r="U55" s="6">
        <v>28.7</v>
      </c>
      <c r="V55" s="6">
        <v>8</v>
      </c>
      <c r="W55" s="6">
        <v>1</v>
      </c>
      <c r="X55" s="10">
        <f t="shared" si="0"/>
        <v>4.1600000000000099</v>
      </c>
    </row>
    <row r="56" spans="1:24" ht="15.75" thickBot="1">
      <c r="A56" s="3">
        <v>55</v>
      </c>
      <c r="B56" s="4" t="s">
        <v>285</v>
      </c>
      <c r="C56" s="4" t="s">
        <v>43</v>
      </c>
      <c r="D56" s="3" t="s">
        <v>23</v>
      </c>
      <c r="E56" s="3">
        <v>28</v>
      </c>
      <c r="F56" s="3">
        <v>2017</v>
      </c>
      <c r="G56" s="3">
        <v>152</v>
      </c>
      <c r="H56" s="3">
        <v>583</v>
      </c>
      <c r="I56" s="3">
        <v>159</v>
      </c>
      <c r="J56" s="3">
        <v>30</v>
      </c>
      <c r="K56" s="3">
        <v>1</v>
      </c>
      <c r="L56" s="3">
        <v>28</v>
      </c>
      <c r="M56" s="3">
        <v>90</v>
      </c>
      <c r="N56" s="3">
        <v>73</v>
      </c>
      <c r="O56" s="3">
        <v>46</v>
      </c>
      <c r="P56" s="3">
        <v>153</v>
      </c>
      <c r="Q56" s="3">
        <v>0</v>
      </c>
      <c r="R56" s="3">
        <v>1</v>
      </c>
      <c r="S56" s="3">
        <v>0.27300000000000002</v>
      </c>
      <c r="T56" s="3">
        <v>0.80100000000000005</v>
      </c>
      <c r="U56" s="3">
        <v>28.4</v>
      </c>
      <c r="V56" s="3">
        <v>7</v>
      </c>
      <c r="W56" s="3">
        <v>15</v>
      </c>
      <c r="X56" s="9">
        <f t="shared" si="0"/>
        <v>5.9000000000000039</v>
      </c>
    </row>
    <row r="57" spans="1:24" ht="15.75" thickBot="1">
      <c r="A57" s="6">
        <v>56</v>
      </c>
      <c r="B57" s="7" t="s">
        <v>364</v>
      </c>
      <c r="C57" s="7" t="s">
        <v>25</v>
      </c>
      <c r="D57" s="6" t="s">
        <v>44</v>
      </c>
      <c r="E57" s="6">
        <v>27</v>
      </c>
      <c r="F57" s="6">
        <v>2017</v>
      </c>
      <c r="G57" s="6">
        <v>129</v>
      </c>
      <c r="H57" s="6">
        <v>458</v>
      </c>
      <c r="I57" s="6">
        <v>106</v>
      </c>
      <c r="J57" s="6">
        <v>15</v>
      </c>
      <c r="K57" s="6">
        <v>5</v>
      </c>
      <c r="L57" s="6">
        <v>30</v>
      </c>
      <c r="M57" s="6">
        <v>78</v>
      </c>
      <c r="N57" s="6">
        <v>71</v>
      </c>
      <c r="O57" s="6">
        <v>48</v>
      </c>
      <c r="P57" s="6">
        <v>114</v>
      </c>
      <c r="Q57" s="6">
        <v>13</v>
      </c>
      <c r="R57" s="6">
        <v>5</v>
      </c>
      <c r="S57" s="6">
        <v>0.23100000000000001</v>
      </c>
      <c r="T57" s="6">
        <v>0.79</v>
      </c>
      <c r="U57" s="6">
        <v>28.2</v>
      </c>
      <c r="V57" s="6">
        <v>3</v>
      </c>
      <c r="W57" s="6">
        <v>9</v>
      </c>
      <c r="X57" s="10">
        <f t="shared" si="0"/>
        <v>5.9599999999999982</v>
      </c>
    </row>
    <row r="58" spans="1:24" ht="15.75" thickBot="1">
      <c r="A58" s="3">
        <v>57</v>
      </c>
      <c r="B58" s="4" t="s">
        <v>469</v>
      </c>
      <c r="C58" s="4" t="s">
        <v>41</v>
      </c>
      <c r="D58" s="3" t="s">
        <v>9</v>
      </c>
      <c r="E58" s="3">
        <v>26</v>
      </c>
      <c r="F58" s="3">
        <v>2017</v>
      </c>
      <c r="G58" s="3">
        <v>154</v>
      </c>
      <c r="H58" s="3">
        <v>610</v>
      </c>
      <c r="I58" s="3">
        <v>173</v>
      </c>
      <c r="J58" s="3">
        <v>39</v>
      </c>
      <c r="K58" s="3">
        <v>1</v>
      </c>
      <c r="L58" s="3">
        <v>2</v>
      </c>
      <c r="M58" s="3">
        <v>51</v>
      </c>
      <c r="N58" s="3">
        <v>80</v>
      </c>
      <c r="O58" s="3">
        <v>85</v>
      </c>
      <c r="P58" s="3">
        <v>50</v>
      </c>
      <c r="Q58" s="3">
        <v>17</v>
      </c>
      <c r="R58" s="3">
        <v>5</v>
      </c>
      <c r="S58" s="3">
        <v>0.28399999999999997</v>
      </c>
      <c r="T58" s="3">
        <v>0.73799999999999999</v>
      </c>
      <c r="U58" s="3">
        <v>27.7</v>
      </c>
      <c r="V58" s="3">
        <v>8</v>
      </c>
      <c r="W58" s="3">
        <v>15</v>
      </c>
      <c r="X58" s="9">
        <f t="shared" si="0"/>
        <v>3.2699999999999942</v>
      </c>
    </row>
    <row r="59" spans="1:24" ht="15.75" thickBot="1">
      <c r="A59" s="6">
        <v>58</v>
      </c>
      <c r="B59" s="7" t="s">
        <v>386</v>
      </c>
      <c r="C59" s="7" t="s">
        <v>22</v>
      </c>
      <c r="D59" s="6" t="s">
        <v>23</v>
      </c>
      <c r="E59" s="6">
        <v>25</v>
      </c>
      <c r="F59" s="6">
        <v>2017</v>
      </c>
      <c r="G59" s="6">
        <v>155</v>
      </c>
      <c r="H59" s="6">
        <v>564</v>
      </c>
      <c r="I59" s="6">
        <v>141</v>
      </c>
      <c r="J59" s="6">
        <v>31</v>
      </c>
      <c r="K59" s="6">
        <v>2</v>
      </c>
      <c r="L59" s="6">
        <v>23</v>
      </c>
      <c r="M59" s="6">
        <v>79</v>
      </c>
      <c r="N59" s="6">
        <v>71</v>
      </c>
      <c r="O59" s="6">
        <v>109</v>
      </c>
      <c r="P59" s="6">
        <v>167</v>
      </c>
      <c r="Q59" s="6">
        <v>0</v>
      </c>
      <c r="R59" s="6">
        <v>0</v>
      </c>
      <c r="S59" s="6">
        <v>0.25</v>
      </c>
      <c r="T59" s="6">
        <v>0.80800000000000005</v>
      </c>
      <c r="U59" s="6">
        <v>26.5</v>
      </c>
      <c r="V59" s="6">
        <v>4</v>
      </c>
      <c r="W59" s="6">
        <v>9</v>
      </c>
      <c r="X59" s="10">
        <f t="shared" si="0"/>
        <v>19.039999999999996</v>
      </c>
    </row>
    <row r="60" spans="1:24" ht="15.75" thickBot="1">
      <c r="A60" s="3">
        <v>59</v>
      </c>
      <c r="B60" s="4" t="s">
        <v>443</v>
      </c>
      <c r="C60" s="4" t="s">
        <v>43</v>
      </c>
      <c r="D60" s="3" t="s">
        <v>53</v>
      </c>
      <c r="E60" s="3">
        <v>23</v>
      </c>
      <c r="F60" s="3">
        <v>2017</v>
      </c>
      <c r="G60" s="3">
        <v>136</v>
      </c>
      <c r="H60" s="3">
        <v>553</v>
      </c>
      <c r="I60" s="3">
        <v>146</v>
      </c>
      <c r="J60" s="3">
        <v>21</v>
      </c>
      <c r="K60" s="3">
        <v>4</v>
      </c>
      <c r="L60" s="3">
        <v>10</v>
      </c>
      <c r="M60" s="3">
        <v>36</v>
      </c>
      <c r="N60" s="3">
        <v>80</v>
      </c>
      <c r="O60" s="3">
        <v>56</v>
      </c>
      <c r="P60" s="3">
        <v>72</v>
      </c>
      <c r="Q60" s="3">
        <v>22</v>
      </c>
      <c r="R60" s="3">
        <v>4</v>
      </c>
      <c r="S60" s="3">
        <v>0.26400000000000001</v>
      </c>
      <c r="T60" s="3">
        <v>0.70499999999999996</v>
      </c>
      <c r="U60" s="3">
        <v>26.1</v>
      </c>
      <c r="V60" s="3">
        <v>3</v>
      </c>
      <c r="W60" s="3">
        <v>6</v>
      </c>
      <c r="X60" s="9">
        <f t="shared" si="0"/>
        <v>0.33999999999999631</v>
      </c>
    </row>
    <row r="61" spans="1:24" ht="15.75" thickBot="1">
      <c r="A61" s="6">
        <v>60</v>
      </c>
      <c r="B61" s="7" t="s">
        <v>577</v>
      </c>
      <c r="C61" s="7" t="s">
        <v>25</v>
      </c>
      <c r="D61" s="6" t="s">
        <v>9</v>
      </c>
      <c r="E61" s="6">
        <v>24</v>
      </c>
      <c r="F61" s="6">
        <v>2017</v>
      </c>
      <c r="G61" s="6">
        <v>156</v>
      </c>
      <c r="H61" s="6">
        <v>574</v>
      </c>
      <c r="I61" s="6">
        <v>147</v>
      </c>
      <c r="J61" s="6">
        <v>31</v>
      </c>
      <c r="K61" s="6">
        <v>4</v>
      </c>
      <c r="L61" s="6">
        <v>27</v>
      </c>
      <c r="M61" s="6">
        <v>75</v>
      </c>
      <c r="N61" s="6">
        <v>83</v>
      </c>
      <c r="O61" s="6">
        <v>32</v>
      </c>
      <c r="P61" s="6">
        <v>167</v>
      </c>
      <c r="Q61" s="6">
        <v>10</v>
      </c>
      <c r="R61" s="6">
        <v>4</v>
      </c>
      <c r="S61" s="6">
        <v>0.25600000000000001</v>
      </c>
      <c r="T61" s="6">
        <v>0.76200000000000001</v>
      </c>
      <c r="U61" s="6">
        <v>26.1</v>
      </c>
      <c r="V61" s="6">
        <v>2</v>
      </c>
      <c r="W61" s="6">
        <v>7</v>
      </c>
      <c r="X61" s="10">
        <f t="shared" si="0"/>
        <v>2.8699999999999966</v>
      </c>
    </row>
    <row r="62" spans="1:24" ht="15.75" thickBot="1">
      <c r="A62" s="3">
        <v>61</v>
      </c>
      <c r="B62" s="4" t="s">
        <v>578</v>
      </c>
      <c r="C62" s="4" t="s">
        <v>110</v>
      </c>
      <c r="D62" s="3" t="s">
        <v>29</v>
      </c>
      <c r="E62" s="3">
        <v>24</v>
      </c>
      <c r="F62" s="3">
        <v>2017</v>
      </c>
      <c r="G62" s="3">
        <v>116</v>
      </c>
      <c r="H62" s="3">
        <v>464</v>
      </c>
      <c r="I62" s="3">
        <v>134</v>
      </c>
      <c r="J62" s="3">
        <v>21</v>
      </c>
      <c r="K62" s="3">
        <v>3</v>
      </c>
      <c r="L62" s="3">
        <v>12</v>
      </c>
      <c r="M62" s="3">
        <v>66</v>
      </c>
      <c r="N62" s="3">
        <v>70</v>
      </c>
      <c r="O62" s="3">
        <v>31</v>
      </c>
      <c r="P62" s="3">
        <v>65</v>
      </c>
      <c r="Q62" s="3">
        <v>14</v>
      </c>
      <c r="R62" s="3">
        <v>2</v>
      </c>
      <c r="S62" s="3">
        <v>0.28899999999999998</v>
      </c>
      <c r="T62" s="3">
        <v>0.75800000000000001</v>
      </c>
      <c r="U62" s="3">
        <v>26</v>
      </c>
      <c r="V62" s="3">
        <v>3</v>
      </c>
      <c r="W62" s="3">
        <v>9</v>
      </c>
      <c r="X62" s="9">
        <f t="shared" si="0"/>
        <v>4.9699999999999749</v>
      </c>
    </row>
    <row r="63" spans="1:24" ht="15.75" thickBot="1">
      <c r="A63" s="6">
        <v>62</v>
      </c>
      <c r="B63" s="7" t="s">
        <v>299</v>
      </c>
      <c r="C63" s="7" t="s">
        <v>94</v>
      </c>
      <c r="D63" s="6" t="s">
        <v>9</v>
      </c>
      <c r="E63" s="6">
        <v>28</v>
      </c>
      <c r="F63" s="6">
        <v>2017</v>
      </c>
      <c r="G63" s="6">
        <v>147</v>
      </c>
      <c r="H63" s="6">
        <v>570</v>
      </c>
      <c r="I63" s="6">
        <v>151</v>
      </c>
      <c r="J63" s="6">
        <v>37</v>
      </c>
      <c r="K63" s="6">
        <v>1</v>
      </c>
      <c r="L63" s="6">
        <v>15</v>
      </c>
      <c r="M63" s="6">
        <v>55</v>
      </c>
      <c r="N63" s="6">
        <v>79</v>
      </c>
      <c r="O63" s="6">
        <v>62</v>
      </c>
      <c r="P63" s="6">
        <v>173</v>
      </c>
      <c r="Q63" s="6">
        <v>5</v>
      </c>
      <c r="R63" s="6">
        <v>3</v>
      </c>
      <c r="S63" s="6">
        <v>0.26500000000000001</v>
      </c>
      <c r="T63" s="6">
        <v>0.75800000000000001</v>
      </c>
      <c r="U63" s="6">
        <v>25.8</v>
      </c>
      <c r="V63" s="6">
        <v>10</v>
      </c>
      <c r="W63" s="6">
        <v>10</v>
      </c>
      <c r="X63" s="10">
        <f t="shared" si="0"/>
        <v>0.56999999999998252</v>
      </c>
    </row>
    <row r="64" spans="1:24" ht="15.75" thickBot="1">
      <c r="A64" s="3">
        <v>63</v>
      </c>
      <c r="B64" s="4" t="s">
        <v>385</v>
      </c>
      <c r="C64" s="4" t="s">
        <v>28</v>
      </c>
      <c r="D64" s="3" t="s">
        <v>32</v>
      </c>
      <c r="E64" s="3">
        <v>28</v>
      </c>
      <c r="F64" s="3">
        <v>2017</v>
      </c>
      <c r="G64" s="3">
        <v>149</v>
      </c>
      <c r="H64" s="3">
        <v>579</v>
      </c>
      <c r="I64" s="3">
        <v>158</v>
      </c>
      <c r="J64" s="3">
        <v>27</v>
      </c>
      <c r="K64" s="3">
        <v>1</v>
      </c>
      <c r="L64" s="3">
        <v>27</v>
      </c>
      <c r="M64" s="3">
        <v>73</v>
      </c>
      <c r="N64" s="3">
        <v>72</v>
      </c>
      <c r="O64" s="3">
        <v>41</v>
      </c>
      <c r="P64" s="3">
        <v>62</v>
      </c>
      <c r="Q64" s="3">
        <v>4</v>
      </c>
      <c r="R64" s="3">
        <v>4</v>
      </c>
      <c r="S64" s="3">
        <v>0.27300000000000002</v>
      </c>
      <c r="T64" s="3">
        <v>0.78600000000000003</v>
      </c>
      <c r="U64" s="3">
        <v>25.6</v>
      </c>
      <c r="V64" s="3">
        <v>4</v>
      </c>
      <c r="W64" s="3">
        <v>13</v>
      </c>
      <c r="X64" s="9">
        <f t="shared" si="0"/>
        <v>4.25</v>
      </c>
    </row>
    <row r="65" spans="1:24" ht="15.75" thickBot="1">
      <c r="A65" s="6">
        <v>64</v>
      </c>
      <c r="B65" s="7" t="s">
        <v>56</v>
      </c>
      <c r="C65" s="7" t="s">
        <v>31</v>
      </c>
      <c r="D65" s="6" t="s">
        <v>23</v>
      </c>
      <c r="E65" s="6">
        <v>32</v>
      </c>
      <c r="F65" s="6">
        <v>2017</v>
      </c>
      <c r="G65" s="6">
        <v>128</v>
      </c>
      <c r="H65" s="6">
        <v>475</v>
      </c>
      <c r="I65" s="6">
        <v>131</v>
      </c>
      <c r="J65" s="6">
        <v>28</v>
      </c>
      <c r="K65" s="6">
        <v>1</v>
      </c>
      <c r="L65" s="6">
        <v>23</v>
      </c>
      <c r="M65" s="6">
        <v>74</v>
      </c>
      <c r="N65" s="6">
        <v>72</v>
      </c>
      <c r="O65" s="6">
        <v>59</v>
      </c>
      <c r="P65" s="6">
        <v>30</v>
      </c>
      <c r="Q65" s="6">
        <v>0</v>
      </c>
      <c r="R65" s="6">
        <v>1</v>
      </c>
      <c r="S65" s="6">
        <v>0.27600000000000002</v>
      </c>
      <c r="T65" s="6">
        <v>0.84599999999999997</v>
      </c>
      <c r="U65" s="6">
        <v>25.6</v>
      </c>
      <c r="V65" s="6">
        <v>8</v>
      </c>
      <c r="W65" s="6">
        <v>13</v>
      </c>
      <c r="X65" s="10">
        <f t="shared" si="0"/>
        <v>13.149999999999991</v>
      </c>
    </row>
    <row r="66" spans="1:24" ht="15.75" thickBot="1">
      <c r="A66" s="3">
        <v>65</v>
      </c>
      <c r="B66" s="4" t="s">
        <v>300</v>
      </c>
      <c r="C66" s="4" t="s">
        <v>31</v>
      </c>
      <c r="D66" s="3" t="s">
        <v>9</v>
      </c>
      <c r="E66" s="3">
        <v>29</v>
      </c>
      <c r="F66" s="3">
        <v>2017</v>
      </c>
      <c r="G66" s="3">
        <v>129</v>
      </c>
      <c r="H66" s="3">
        <v>447</v>
      </c>
      <c r="I66" s="3">
        <v>117</v>
      </c>
      <c r="J66" s="3">
        <v>19</v>
      </c>
      <c r="K66" s="3">
        <v>2</v>
      </c>
      <c r="L66" s="3">
        <v>16</v>
      </c>
      <c r="M66" s="3">
        <v>58</v>
      </c>
      <c r="N66" s="3">
        <v>64</v>
      </c>
      <c r="O66" s="3">
        <v>60</v>
      </c>
      <c r="P66" s="3">
        <v>77</v>
      </c>
      <c r="Q66" s="3">
        <v>0</v>
      </c>
      <c r="R66" s="3">
        <v>0</v>
      </c>
      <c r="S66" s="3">
        <v>0.26200000000000001</v>
      </c>
      <c r="T66" s="3">
        <v>0.78100000000000003</v>
      </c>
      <c r="U66" s="3">
        <v>25.6</v>
      </c>
      <c r="V66" s="3">
        <v>11</v>
      </c>
      <c r="W66" s="3">
        <v>16</v>
      </c>
      <c r="X66" s="9">
        <f t="shared" ref="X66:X129" si="1">((0.47*(I66-J66-K66-L66)+0.78*J66+1.09*K66+1.4*L66+0.33*(O66-V66)+0.3*Q66-0.52*R66-0.26*(H66-I66-W66)-0.72*W66))</f>
        <v>1.0000000000001563E-2</v>
      </c>
    </row>
    <row r="67" spans="1:24" ht="15.75" thickBot="1">
      <c r="A67" s="6">
        <v>66</v>
      </c>
      <c r="B67" s="7" t="s">
        <v>277</v>
      </c>
      <c r="C67" s="7" t="s">
        <v>46</v>
      </c>
      <c r="D67" s="6" t="s">
        <v>32</v>
      </c>
      <c r="E67" s="6">
        <v>28</v>
      </c>
      <c r="F67" s="6">
        <v>2017</v>
      </c>
      <c r="G67" s="6">
        <v>135</v>
      </c>
      <c r="H67" s="6">
        <v>509</v>
      </c>
      <c r="I67" s="6">
        <v>132</v>
      </c>
      <c r="J67" s="6">
        <v>29</v>
      </c>
      <c r="K67" s="6">
        <v>2</v>
      </c>
      <c r="L67" s="6">
        <v>22</v>
      </c>
      <c r="M67" s="6">
        <v>80</v>
      </c>
      <c r="N67" s="6">
        <v>70</v>
      </c>
      <c r="O67" s="6">
        <v>33</v>
      </c>
      <c r="P67" s="6">
        <v>105</v>
      </c>
      <c r="Q67" s="6">
        <v>0</v>
      </c>
      <c r="R67" s="6">
        <v>2</v>
      </c>
      <c r="S67" s="6">
        <v>0.25900000000000001</v>
      </c>
      <c r="T67" s="6">
        <v>0.75700000000000001</v>
      </c>
      <c r="U67" s="6">
        <v>25.1</v>
      </c>
      <c r="V67" s="6">
        <v>1</v>
      </c>
      <c r="W67" s="6">
        <v>3</v>
      </c>
      <c r="X67" s="10">
        <f t="shared" si="1"/>
        <v>2.8499999999999766</v>
      </c>
    </row>
    <row r="68" spans="1:24" ht="15.75" thickBot="1">
      <c r="A68" s="3">
        <v>67</v>
      </c>
      <c r="B68" s="4" t="s">
        <v>186</v>
      </c>
      <c r="C68" s="4" t="s">
        <v>72</v>
      </c>
      <c r="D68" s="3" t="s">
        <v>44</v>
      </c>
      <c r="E68" s="3">
        <v>31</v>
      </c>
      <c r="F68" s="3">
        <v>2017</v>
      </c>
      <c r="G68" s="3">
        <v>125</v>
      </c>
      <c r="H68" s="3">
        <v>492</v>
      </c>
      <c r="I68" s="3">
        <v>140</v>
      </c>
      <c r="J68" s="3">
        <v>37</v>
      </c>
      <c r="K68" s="3">
        <v>2</v>
      </c>
      <c r="L68" s="3">
        <v>0</v>
      </c>
      <c r="M68" s="3">
        <v>51</v>
      </c>
      <c r="N68" s="3">
        <v>81</v>
      </c>
      <c r="O68" s="3">
        <v>69</v>
      </c>
      <c r="P68" s="3">
        <v>90</v>
      </c>
      <c r="Q68" s="3">
        <v>47</v>
      </c>
      <c r="R68" s="3">
        <v>14</v>
      </c>
      <c r="S68" s="3">
        <v>0.28499999999999998</v>
      </c>
      <c r="T68" s="3">
        <v>0.74399999999999999</v>
      </c>
      <c r="U68" s="3">
        <v>24.7</v>
      </c>
      <c r="V68" s="3">
        <v>4</v>
      </c>
      <c r="W68" s="3">
        <v>0</v>
      </c>
      <c r="X68" s="9">
        <f t="shared" si="1"/>
        <v>15.259999999999991</v>
      </c>
    </row>
    <row r="69" spans="1:24" ht="15.75" thickBot="1">
      <c r="A69" s="6">
        <v>68</v>
      </c>
      <c r="B69" s="7" t="s">
        <v>229</v>
      </c>
      <c r="C69" s="7" t="s">
        <v>167</v>
      </c>
      <c r="D69" s="6" t="s">
        <v>53</v>
      </c>
      <c r="E69" s="6">
        <v>30</v>
      </c>
      <c r="F69" s="6">
        <v>2017</v>
      </c>
      <c r="G69" s="6">
        <v>125</v>
      </c>
      <c r="H69" s="6">
        <v>454</v>
      </c>
      <c r="I69" s="6">
        <v>130</v>
      </c>
      <c r="J69" s="6">
        <v>18</v>
      </c>
      <c r="K69" s="6">
        <v>2</v>
      </c>
      <c r="L69" s="6">
        <v>8</v>
      </c>
      <c r="M69" s="6">
        <v>24</v>
      </c>
      <c r="N69" s="6">
        <v>65</v>
      </c>
      <c r="O69" s="6">
        <v>37</v>
      </c>
      <c r="P69" s="6">
        <v>80</v>
      </c>
      <c r="Q69" s="6">
        <v>41</v>
      </c>
      <c r="R69" s="6">
        <v>14</v>
      </c>
      <c r="S69" s="6">
        <v>0.28599999999999998</v>
      </c>
      <c r="T69" s="6">
        <v>0.73099999999999998</v>
      </c>
      <c r="U69" s="6">
        <v>24.7</v>
      </c>
      <c r="V69" s="6">
        <v>2</v>
      </c>
      <c r="W69" s="6">
        <v>5</v>
      </c>
      <c r="X69" s="10">
        <f t="shared" si="1"/>
        <v>5.3899999999999952</v>
      </c>
    </row>
    <row r="70" spans="1:24" ht="15.75" thickBot="1">
      <c r="A70" s="3">
        <v>69</v>
      </c>
      <c r="B70" s="4" t="s">
        <v>211</v>
      </c>
      <c r="C70" s="4" t="s">
        <v>28</v>
      </c>
      <c r="D70" s="3" t="s">
        <v>32</v>
      </c>
      <c r="E70" s="3">
        <v>30</v>
      </c>
      <c r="F70" s="3">
        <v>2017</v>
      </c>
      <c r="G70" s="3">
        <v>129</v>
      </c>
      <c r="H70" s="3">
        <v>506</v>
      </c>
      <c r="I70" s="3">
        <v>129</v>
      </c>
      <c r="J70" s="3">
        <v>19</v>
      </c>
      <c r="K70" s="3">
        <v>1</v>
      </c>
      <c r="L70" s="3">
        <v>28</v>
      </c>
      <c r="M70" s="3">
        <v>75</v>
      </c>
      <c r="N70" s="3">
        <v>57</v>
      </c>
      <c r="O70" s="3">
        <v>22</v>
      </c>
      <c r="P70" s="3">
        <v>93</v>
      </c>
      <c r="Q70" s="3">
        <v>0</v>
      </c>
      <c r="R70" s="3">
        <v>0</v>
      </c>
      <c r="S70" s="3">
        <v>0.255</v>
      </c>
      <c r="T70" s="3">
        <v>0.749</v>
      </c>
      <c r="U70" s="3">
        <v>24.5</v>
      </c>
      <c r="V70" s="3">
        <v>1</v>
      </c>
      <c r="W70" s="3">
        <v>20</v>
      </c>
      <c r="X70" s="9">
        <f t="shared" si="1"/>
        <v>-7.1099999999999923</v>
      </c>
    </row>
    <row r="71" spans="1:24" ht="15.75" thickBot="1">
      <c r="A71" s="6">
        <v>70</v>
      </c>
      <c r="B71" s="7" t="s">
        <v>349</v>
      </c>
      <c r="C71" s="7" t="s">
        <v>90</v>
      </c>
      <c r="D71" s="6" t="s">
        <v>32</v>
      </c>
      <c r="E71" s="6">
        <v>27</v>
      </c>
      <c r="F71" s="6">
        <v>2017</v>
      </c>
      <c r="G71" s="6">
        <v>106</v>
      </c>
      <c r="H71" s="6">
        <v>367</v>
      </c>
      <c r="I71" s="6">
        <v>106</v>
      </c>
      <c r="J71" s="6">
        <v>31</v>
      </c>
      <c r="K71" s="6">
        <v>2</v>
      </c>
      <c r="L71" s="6">
        <v>12</v>
      </c>
      <c r="M71" s="6">
        <v>48</v>
      </c>
      <c r="N71" s="6">
        <v>47</v>
      </c>
      <c r="O71" s="6">
        <v>16</v>
      </c>
      <c r="P71" s="6">
        <v>45</v>
      </c>
      <c r="Q71" s="6">
        <v>0</v>
      </c>
      <c r="R71" s="6">
        <v>0</v>
      </c>
      <c r="S71" s="6">
        <v>0.28899999999999998</v>
      </c>
      <c r="T71" s="6">
        <v>0.79900000000000004</v>
      </c>
      <c r="U71" s="6">
        <v>24.4</v>
      </c>
      <c r="V71" s="6">
        <v>2</v>
      </c>
      <c r="W71" s="6">
        <v>12</v>
      </c>
      <c r="X71" s="10">
        <f t="shared" si="1"/>
        <v>3.069999999999979</v>
      </c>
    </row>
    <row r="72" spans="1:24" ht="15.75" thickBot="1">
      <c r="A72" s="3">
        <v>71</v>
      </c>
      <c r="B72" s="4" t="s">
        <v>286</v>
      </c>
      <c r="C72" s="4" t="s">
        <v>31</v>
      </c>
      <c r="D72" s="3" t="s">
        <v>32</v>
      </c>
      <c r="E72" s="3">
        <v>28</v>
      </c>
      <c r="F72" s="3">
        <v>2017</v>
      </c>
      <c r="G72" s="3">
        <v>142</v>
      </c>
      <c r="H72" s="3">
        <v>544</v>
      </c>
      <c r="I72" s="3">
        <v>145</v>
      </c>
      <c r="J72" s="3">
        <v>25</v>
      </c>
      <c r="K72" s="3">
        <v>0</v>
      </c>
      <c r="L72" s="3">
        <v>18</v>
      </c>
      <c r="M72" s="3">
        <v>65</v>
      </c>
      <c r="N72" s="3">
        <v>58</v>
      </c>
      <c r="O72" s="3">
        <v>53</v>
      </c>
      <c r="P72" s="3">
        <v>102</v>
      </c>
      <c r="Q72" s="3">
        <v>0</v>
      </c>
      <c r="R72" s="3">
        <v>0</v>
      </c>
      <c r="S72" s="3">
        <v>0.26700000000000002</v>
      </c>
      <c r="T72" s="3">
        <v>0.745</v>
      </c>
      <c r="U72" s="3">
        <v>23.8</v>
      </c>
      <c r="V72" s="3">
        <v>3</v>
      </c>
      <c r="W72" s="3">
        <v>18</v>
      </c>
      <c r="X72" s="9">
        <f t="shared" si="1"/>
        <v>-2.8800000000000008</v>
      </c>
    </row>
    <row r="73" spans="1:24" ht="15.75" thickBot="1">
      <c r="A73" s="6">
        <v>72</v>
      </c>
      <c r="B73" s="7" t="s">
        <v>579</v>
      </c>
      <c r="C73" s="7" t="s">
        <v>28</v>
      </c>
      <c r="D73" s="6" t="s">
        <v>10</v>
      </c>
      <c r="E73" s="6">
        <v>22</v>
      </c>
      <c r="F73" s="6">
        <v>2017</v>
      </c>
      <c r="G73" s="6">
        <v>148</v>
      </c>
      <c r="H73" s="6">
        <v>542</v>
      </c>
      <c r="I73" s="6">
        <v>139</v>
      </c>
      <c r="J73" s="6">
        <v>20</v>
      </c>
      <c r="K73" s="6">
        <v>1</v>
      </c>
      <c r="L73" s="6">
        <v>28</v>
      </c>
      <c r="M73" s="6">
        <v>81</v>
      </c>
      <c r="N73" s="6">
        <v>71</v>
      </c>
      <c r="O73" s="6">
        <v>69</v>
      </c>
      <c r="P73" s="6">
        <v>77</v>
      </c>
      <c r="Q73" s="6">
        <v>3</v>
      </c>
      <c r="R73" s="6">
        <v>0</v>
      </c>
      <c r="S73" s="6">
        <v>0.25700000000000001</v>
      </c>
      <c r="T73" s="6">
        <v>0.79200000000000004</v>
      </c>
      <c r="U73" s="6">
        <v>23.3</v>
      </c>
      <c r="V73" s="6">
        <v>5</v>
      </c>
      <c r="W73" s="6">
        <v>17</v>
      </c>
      <c r="X73" s="10">
        <f t="shared" si="1"/>
        <v>7.6100000000000083</v>
      </c>
    </row>
    <row r="74" spans="1:24" ht="15.75" thickBot="1">
      <c r="A74" s="3">
        <v>73</v>
      </c>
      <c r="B74" s="4" t="s">
        <v>378</v>
      </c>
      <c r="C74" s="4" t="s">
        <v>46</v>
      </c>
      <c r="D74" s="3" t="s">
        <v>10</v>
      </c>
      <c r="E74" s="3">
        <v>28</v>
      </c>
      <c r="F74" s="3">
        <v>2017</v>
      </c>
      <c r="G74" s="3">
        <v>123</v>
      </c>
      <c r="H74" s="3">
        <v>509</v>
      </c>
      <c r="I74" s="3">
        <v>141</v>
      </c>
      <c r="J74" s="3">
        <v>28</v>
      </c>
      <c r="K74" s="3">
        <v>5</v>
      </c>
      <c r="L74" s="3">
        <v>14</v>
      </c>
      <c r="M74" s="3">
        <v>59</v>
      </c>
      <c r="N74" s="3">
        <v>59</v>
      </c>
      <c r="O74" s="3">
        <v>30</v>
      </c>
      <c r="P74" s="3">
        <v>90</v>
      </c>
      <c r="Q74" s="3">
        <v>7</v>
      </c>
      <c r="R74" s="3">
        <v>6</v>
      </c>
      <c r="S74" s="3">
        <v>0.27700000000000002</v>
      </c>
      <c r="T74" s="3">
        <v>0.754</v>
      </c>
      <c r="U74" s="3">
        <v>23</v>
      </c>
      <c r="V74" s="3">
        <v>3</v>
      </c>
      <c r="W74" s="3">
        <v>6</v>
      </c>
      <c r="X74" s="9">
        <f t="shared" si="1"/>
        <v>0.5199999999999747</v>
      </c>
    </row>
    <row r="75" spans="1:24" ht="15.75" thickBot="1">
      <c r="A75" s="6">
        <v>74</v>
      </c>
      <c r="B75" s="7" t="s">
        <v>447</v>
      </c>
      <c r="C75" s="7" t="s">
        <v>392</v>
      </c>
      <c r="D75" s="6" t="s">
        <v>53</v>
      </c>
      <c r="E75" s="6">
        <v>27</v>
      </c>
      <c r="F75" s="6">
        <v>2017</v>
      </c>
      <c r="G75" s="6">
        <v>116</v>
      </c>
      <c r="H75" s="6">
        <v>414</v>
      </c>
      <c r="I75" s="6">
        <v>111</v>
      </c>
      <c r="J75" s="6">
        <v>25</v>
      </c>
      <c r="K75" s="6">
        <v>5</v>
      </c>
      <c r="L75" s="6">
        <v>8</v>
      </c>
      <c r="M75" s="6">
        <v>38</v>
      </c>
      <c r="N75" s="6">
        <v>67</v>
      </c>
      <c r="O75" s="6">
        <v>53</v>
      </c>
      <c r="P75" s="6">
        <v>93</v>
      </c>
      <c r="Q75" s="6">
        <v>25</v>
      </c>
      <c r="R75" s="6">
        <v>10</v>
      </c>
      <c r="S75" s="6">
        <v>0.26800000000000002</v>
      </c>
      <c r="T75" s="6">
        <v>0.76600000000000001</v>
      </c>
      <c r="U75" s="6">
        <v>23</v>
      </c>
      <c r="V75" s="6">
        <v>4</v>
      </c>
      <c r="W75" s="6">
        <v>7</v>
      </c>
      <c r="X75" s="10">
        <f t="shared" si="1"/>
        <v>6.9299999999999846</v>
      </c>
    </row>
    <row r="76" spans="1:24" ht="15.75" thickBot="1">
      <c r="A76" s="3">
        <v>75</v>
      </c>
      <c r="B76" s="4" t="s">
        <v>45</v>
      </c>
      <c r="C76" s="4" t="s">
        <v>46</v>
      </c>
      <c r="D76" s="3" t="s">
        <v>26</v>
      </c>
      <c r="E76" s="3">
        <v>33</v>
      </c>
      <c r="F76" s="3">
        <v>2017</v>
      </c>
      <c r="G76" s="3">
        <v>162</v>
      </c>
      <c r="H76" s="3">
        <v>664</v>
      </c>
      <c r="I76" s="3">
        <v>180</v>
      </c>
      <c r="J76" s="3">
        <v>14</v>
      </c>
      <c r="K76" s="3">
        <v>3</v>
      </c>
      <c r="L76" s="3">
        <v>32</v>
      </c>
      <c r="M76" s="3">
        <v>101</v>
      </c>
      <c r="N76" s="3">
        <v>83</v>
      </c>
      <c r="O76" s="3">
        <v>34</v>
      </c>
      <c r="P76" s="3">
        <v>164</v>
      </c>
      <c r="Q76" s="3">
        <v>1</v>
      </c>
      <c r="R76" s="3">
        <v>0</v>
      </c>
      <c r="S76" s="3">
        <v>0.27100000000000002</v>
      </c>
      <c r="T76" s="3">
        <v>0.75900000000000001</v>
      </c>
      <c r="U76" s="3">
        <v>22.9</v>
      </c>
      <c r="V76" s="3">
        <v>9</v>
      </c>
      <c r="W76" s="3">
        <v>10</v>
      </c>
      <c r="X76" s="9">
        <f t="shared" si="1"/>
        <v>-1.3299999999999947</v>
      </c>
    </row>
    <row r="77" spans="1:24" ht="15.75" thickBot="1">
      <c r="A77" s="6">
        <v>76</v>
      </c>
      <c r="B77" s="7" t="s">
        <v>80</v>
      </c>
      <c r="C77" s="7" t="s">
        <v>25</v>
      </c>
      <c r="D77" s="6" t="s">
        <v>10</v>
      </c>
      <c r="E77" s="6">
        <v>28</v>
      </c>
      <c r="F77" s="6">
        <v>2017</v>
      </c>
      <c r="G77" s="6">
        <v>118</v>
      </c>
      <c r="H77" s="6">
        <v>472</v>
      </c>
      <c r="I77" s="6">
        <v>118</v>
      </c>
      <c r="J77" s="6">
        <v>27</v>
      </c>
      <c r="K77" s="6">
        <v>1</v>
      </c>
      <c r="L77" s="6">
        <v>18</v>
      </c>
      <c r="M77" s="6">
        <v>51</v>
      </c>
      <c r="N77" s="6">
        <v>64</v>
      </c>
      <c r="O77" s="6">
        <v>54</v>
      </c>
      <c r="P77" s="6">
        <v>48</v>
      </c>
      <c r="Q77" s="6">
        <v>0</v>
      </c>
      <c r="R77" s="6">
        <v>1</v>
      </c>
      <c r="S77" s="6">
        <v>0.25</v>
      </c>
      <c r="T77" s="6">
        <v>0.753</v>
      </c>
      <c r="U77" s="6">
        <v>22.8</v>
      </c>
      <c r="V77" s="6">
        <v>1</v>
      </c>
      <c r="W77" s="6">
        <v>12</v>
      </c>
      <c r="X77" s="10">
        <f t="shared" si="1"/>
        <v>0.60000000000000853</v>
      </c>
    </row>
    <row r="78" spans="1:24" ht="15.75" thickBot="1">
      <c r="A78" s="3">
        <v>77</v>
      </c>
      <c r="B78" s="4" t="s">
        <v>262</v>
      </c>
      <c r="C78" s="4" t="s">
        <v>58</v>
      </c>
      <c r="D78" s="3" t="s">
        <v>9</v>
      </c>
      <c r="E78" s="3">
        <v>30</v>
      </c>
      <c r="F78" s="3">
        <v>2017</v>
      </c>
      <c r="G78" s="3">
        <v>129</v>
      </c>
      <c r="H78" s="3">
        <v>410</v>
      </c>
      <c r="I78" s="3">
        <v>133</v>
      </c>
      <c r="J78" s="3">
        <v>23</v>
      </c>
      <c r="K78" s="3">
        <v>5</v>
      </c>
      <c r="L78" s="3">
        <v>3</v>
      </c>
      <c r="M78" s="3">
        <v>51</v>
      </c>
      <c r="N78" s="3">
        <v>52</v>
      </c>
      <c r="O78" s="3">
        <v>14</v>
      </c>
      <c r="P78" s="3">
        <v>70</v>
      </c>
      <c r="Q78" s="3">
        <v>2</v>
      </c>
      <c r="R78" s="3">
        <v>8</v>
      </c>
      <c r="S78" s="3">
        <v>0.32400000000000001</v>
      </c>
      <c r="T78" s="3">
        <v>0.78200000000000003</v>
      </c>
      <c r="U78" s="3">
        <v>22.8</v>
      </c>
      <c r="V78" s="3">
        <v>7</v>
      </c>
      <c r="W78" s="3">
        <v>11</v>
      </c>
      <c r="X78" s="9">
        <f t="shared" si="1"/>
        <v>-2.7999999999999954</v>
      </c>
    </row>
    <row r="79" spans="1:24" ht="15.75" thickBot="1">
      <c r="A79" s="6">
        <v>78</v>
      </c>
      <c r="B79" s="7" t="s">
        <v>209</v>
      </c>
      <c r="C79" s="7" t="s">
        <v>35</v>
      </c>
      <c r="D79" s="6" t="s">
        <v>26</v>
      </c>
      <c r="E79" s="6">
        <v>27</v>
      </c>
      <c r="F79" s="6">
        <v>2017</v>
      </c>
      <c r="G79" s="6">
        <v>80</v>
      </c>
      <c r="H79" s="6">
        <v>296</v>
      </c>
      <c r="I79" s="6">
        <v>91</v>
      </c>
      <c r="J79" s="6">
        <v>14</v>
      </c>
      <c r="K79" s="6">
        <v>1</v>
      </c>
      <c r="L79" s="6">
        <v>11</v>
      </c>
      <c r="M79" s="6">
        <v>34</v>
      </c>
      <c r="N79" s="6">
        <v>34</v>
      </c>
      <c r="O79" s="6">
        <v>21</v>
      </c>
      <c r="P79" s="6">
        <v>41</v>
      </c>
      <c r="Q79" s="6">
        <v>1</v>
      </c>
      <c r="R79" s="6">
        <v>1</v>
      </c>
      <c r="S79" s="6">
        <v>0.307</v>
      </c>
      <c r="T79" s="6">
        <v>0.82699999999999996</v>
      </c>
      <c r="U79" s="6">
        <v>22.7</v>
      </c>
      <c r="V79" s="6">
        <v>2</v>
      </c>
      <c r="W79" s="6">
        <v>8</v>
      </c>
      <c r="X79" s="10">
        <f t="shared" si="1"/>
        <v>7.0300000000000065</v>
      </c>
    </row>
    <row r="80" spans="1:24" ht="15.75" thickBot="1">
      <c r="A80" s="3">
        <v>79</v>
      </c>
      <c r="B80" s="4" t="s">
        <v>153</v>
      </c>
      <c r="C80" s="4" t="s">
        <v>39</v>
      </c>
      <c r="D80" s="3" t="s">
        <v>32</v>
      </c>
      <c r="E80" s="3">
        <v>24</v>
      </c>
      <c r="F80" s="3">
        <v>2017</v>
      </c>
      <c r="G80" s="3">
        <v>140</v>
      </c>
      <c r="H80" s="3">
        <v>460</v>
      </c>
      <c r="I80" s="3">
        <v>110</v>
      </c>
      <c r="J80" s="3">
        <v>11</v>
      </c>
      <c r="K80" s="3">
        <v>1</v>
      </c>
      <c r="L80" s="3">
        <v>14</v>
      </c>
      <c r="M80" s="3">
        <v>62</v>
      </c>
      <c r="N80" s="3">
        <v>60</v>
      </c>
      <c r="O80" s="3">
        <v>62</v>
      </c>
      <c r="P80" s="3">
        <v>57</v>
      </c>
      <c r="Q80" s="3">
        <v>0</v>
      </c>
      <c r="R80" s="3">
        <v>2</v>
      </c>
      <c r="S80" s="3">
        <v>0.23899999999999999</v>
      </c>
      <c r="T80" s="3">
        <v>0.69799999999999995</v>
      </c>
      <c r="U80" s="3">
        <v>22.3</v>
      </c>
      <c r="V80" s="3">
        <v>12</v>
      </c>
      <c r="W80" s="3">
        <v>14</v>
      </c>
      <c r="X80" s="9">
        <f t="shared" si="1"/>
        <v>-13.230000000000006</v>
      </c>
    </row>
    <row r="81" spans="1:24" ht="15.75" thickBot="1">
      <c r="A81" s="6">
        <v>80</v>
      </c>
      <c r="B81" s="7" t="s">
        <v>96</v>
      </c>
      <c r="C81" s="7" t="s">
        <v>83</v>
      </c>
      <c r="D81" s="6" t="s">
        <v>44</v>
      </c>
      <c r="E81" s="6">
        <v>33</v>
      </c>
      <c r="F81" s="6">
        <v>2017</v>
      </c>
      <c r="G81" s="6">
        <v>141</v>
      </c>
      <c r="H81" s="6">
        <v>498</v>
      </c>
      <c r="I81" s="6">
        <v>138</v>
      </c>
      <c r="J81" s="6">
        <v>28</v>
      </c>
      <c r="K81" s="6">
        <v>2</v>
      </c>
      <c r="L81" s="6">
        <v>2</v>
      </c>
      <c r="M81" s="6">
        <v>38</v>
      </c>
      <c r="N81" s="6">
        <v>67</v>
      </c>
      <c r="O81" s="6">
        <v>66</v>
      </c>
      <c r="P81" s="6">
        <v>70</v>
      </c>
      <c r="Q81" s="6">
        <v>4</v>
      </c>
      <c r="R81" s="6">
        <v>2</v>
      </c>
      <c r="S81" s="6">
        <v>0.27700000000000002</v>
      </c>
      <c r="T81" s="6">
        <v>0.72299999999999998</v>
      </c>
      <c r="U81" s="6">
        <v>22.3</v>
      </c>
      <c r="V81" s="6">
        <v>9</v>
      </c>
      <c r="W81" s="6">
        <v>7</v>
      </c>
      <c r="X81" s="10">
        <f t="shared" si="1"/>
        <v>-1.2100000000000017</v>
      </c>
    </row>
    <row r="82" spans="1:24" ht="15.75" thickBot="1">
      <c r="A82" s="3">
        <v>81</v>
      </c>
      <c r="B82" s="4" t="s">
        <v>580</v>
      </c>
      <c r="C82" s="4" t="s">
        <v>176</v>
      </c>
      <c r="D82" s="3" t="s">
        <v>23</v>
      </c>
      <c r="E82" s="3">
        <v>26</v>
      </c>
      <c r="F82" s="3">
        <v>2017</v>
      </c>
      <c r="G82" s="3">
        <v>150</v>
      </c>
      <c r="H82" s="3">
        <v>528</v>
      </c>
      <c r="I82" s="3">
        <v>136</v>
      </c>
      <c r="J82" s="3">
        <v>32</v>
      </c>
      <c r="K82" s="3">
        <v>0</v>
      </c>
      <c r="L82" s="3">
        <v>24</v>
      </c>
      <c r="M82" s="3">
        <v>78</v>
      </c>
      <c r="N82" s="3">
        <v>77</v>
      </c>
      <c r="O82" s="3">
        <v>70</v>
      </c>
      <c r="P82" s="3">
        <v>147</v>
      </c>
      <c r="Q82" s="3">
        <v>0</v>
      </c>
      <c r="R82" s="3">
        <v>0</v>
      </c>
      <c r="S82" s="3">
        <v>0.25800000000000001</v>
      </c>
      <c r="T82" s="3">
        <v>0.80300000000000005</v>
      </c>
      <c r="U82" s="3">
        <v>22.2</v>
      </c>
      <c r="V82" s="3">
        <v>5</v>
      </c>
      <c r="W82" s="3">
        <v>14</v>
      </c>
      <c r="X82" s="9">
        <f t="shared" si="1"/>
        <v>9.2499999999999982</v>
      </c>
    </row>
    <row r="83" spans="1:24" ht="15.75" thickBot="1">
      <c r="A83" s="6">
        <v>82</v>
      </c>
      <c r="B83" s="7" t="s">
        <v>581</v>
      </c>
      <c r="C83" s="7" t="s">
        <v>81</v>
      </c>
      <c r="D83" s="6" t="s">
        <v>44</v>
      </c>
      <c r="E83" s="6">
        <v>27</v>
      </c>
      <c r="F83" s="6">
        <v>2017</v>
      </c>
      <c r="G83" s="6">
        <v>119</v>
      </c>
      <c r="H83" s="6">
        <v>441</v>
      </c>
      <c r="I83" s="6">
        <v>122</v>
      </c>
      <c r="J83" s="6">
        <v>35</v>
      </c>
      <c r="K83" s="6">
        <v>1</v>
      </c>
      <c r="L83" s="6">
        <v>10</v>
      </c>
      <c r="M83" s="6">
        <v>72</v>
      </c>
      <c r="N83" s="6">
        <v>53</v>
      </c>
      <c r="O83" s="6">
        <v>33</v>
      </c>
      <c r="P83" s="6">
        <v>78</v>
      </c>
      <c r="Q83" s="6">
        <v>0</v>
      </c>
      <c r="R83" s="6">
        <v>1</v>
      </c>
      <c r="S83" s="6">
        <v>0.27700000000000002</v>
      </c>
      <c r="T83" s="6">
        <v>0.755</v>
      </c>
      <c r="U83" s="6">
        <v>22.2</v>
      </c>
      <c r="V83" s="6">
        <v>1</v>
      </c>
      <c r="W83" s="6">
        <v>17</v>
      </c>
      <c r="X83" s="10">
        <f t="shared" si="1"/>
        <v>-2.6099999999999905</v>
      </c>
    </row>
    <row r="84" spans="1:24" ht="15.75" thickBot="1">
      <c r="A84" s="3">
        <v>83</v>
      </c>
      <c r="B84" s="4" t="s">
        <v>369</v>
      </c>
      <c r="C84" s="4" t="s">
        <v>90</v>
      </c>
      <c r="D84" s="3" t="s">
        <v>10</v>
      </c>
      <c r="E84" s="3">
        <v>28</v>
      </c>
      <c r="F84" s="3">
        <v>2017</v>
      </c>
      <c r="G84" s="3">
        <v>156</v>
      </c>
      <c r="H84" s="3">
        <v>587</v>
      </c>
      <c r="I84" s="3">
        <v>146</v>
      </c>
      <c r="J84" s="3">
        <v>34</v>
      </c>
      <c r="K84" s="3">
        <v>2</v>
      </c>
      <c r="L84" s="3">
        <v>20</v>
      </c>
      <c r="M84" s="3">
        <v>66</v>
      </c>
      <c r="N84" s="3">
        <v>89</v>
      </c>
      <c r="O84" s="3">
        <v>60</v>
      </c>
      <c r="P84" s="3">
        <v>149</v>
      </c>
      <c r="Q84" s="3">
        <v>7</v>
      </c>
      <c r="R84" s="3">
        <v>2</v>
      </c>
      <c r="S84" s="3">
        <v>0.249</v>
      </c>
      <c r="T84" s="3">
        <v>0.74</v>
      </c>
      <c r="U84" s="3">
        <v>21.7</v>
      </c>
      <c r="V84" s="3">
        <v>8</v>
      </c>
      <c r="W84" s="3">
        <v>11</v>
      </c>
      <c r="X84" s="9">
        <f t="shared" si="1"/>
        <v>-2.5000000000000124</v>
      </c>
    </row>
    <row r="85" spans="1:24" ht="15.75" thickBot="1">
      <c r="A85" s="6">
        <v>84</v>
      </c>
      <c r="B85" s="7" t="s">
        <v>102</v>
      </c>
      <c r="C85" s="7" t="s">
        <v>58</v>
      </c>
      <c r="D85" s="6" t="s">
        <v>9</v>
      </c>
      <c r="E85" s="6">
        <v>30</v>
      </c>
      <c r="F85" s="6">
        <v>2017</v>
      </c>
      <c r="G85" s="6">
        <v>140</v>
      </c>
      <c r="H85" s="6">
        <v>478</v>
      </c>
      <c r="I85" s="6">
        <v>137</v>
      </c>
      <c r="J85" s="6">
        <v>24</v>
      </c>
      <c r="K85" s="6">
        <v>2</v>
      </c>
      <c r="L85" s="6">
        <v>11</v>
      </c>
      <c r="M85" s="6">
        <v>59</v>
      </c>
      <c r="N85" s="6">
        <v>68</v>
      </c>
      <c r="O85" s="6">
        <v>40</v>
      </c>
      <c r="P85" s="6">
        <v>79</v>
      </c>
      <c r="Q85" s="6">
        <v>8</v>
      </c>
      <c r="R85" s="6">
        <v>4</v>
      </c>
      <c r="S85" s="6">
        <v>0.28699999999999998</v>
      </c>
      <c r="T85" s="6">
        <v>0.755</v>
      </c>
      <c r="U85" s="6">
        <v>21.4</v>
      </c>
      <c r="V85" s="6">
        <v>0</v>
      </c>
      <c r="W85" s="6">
        <v>10</v>
      </c>
      <c r="X85" s="10">
        <f t="shared" si="1"/>
        <v>3.56000000000002</v>
      </c>
    </row>
    <row r="86" spans="1:24" ht="15.75" thickBot="1">
      <c r="A86" s="3">
        <v>85</v>
      </c>
      <c r="B86" s="4" t="s">
        <v>582</v>
      </c>
      <c r="C86" s="4" t="s">
        <v>39</v>
      </c>
      <c r="D86" s="3" t="s">
        <v>26</v>
      </c>
      <c r="E86" s="3">
        <v>25</v>
      </c>
      <c r="F86" s="3">
        <v>2017</v>
      </c>
      <c r="G86" s="3">
        <v>141</v>
      </c>
      <c r="H86" s="3">
        <v>486</v>
      </c>
      <c r="I86" s="3">
        <v>135</v>
      </c>
      <c r="J86" s="3">
        <v>26</v>
      </c>
      <c r="K86" s="3">
        <v>5</v>
      </c>
      <c r="L86" s="3">
        <v>7</v>
      </c>
      <c r="M86" s="3">
        <v>55</v>
      </c>
      <c r="N86" s="3">
        <v>56</v>
      </c>
      <c r="O86" s="3">
        <v>33</v>
      </c>
      <c r="P86" s="3">
        <v>92</v>
      </c>
      <c r="Q86" s="3">
        <v>3</v>
      </c>
      <c r="R86" s="3">
        <v>9</v>
      </c>
      <c r="S86" s="3">
        <v>0.27800000000000002</v>
      </c>
      <c r="T86" s="3">
        <v>0.72699999999999998</v>
      </c>
      <c r="U86" s="3">
        <v>21.3</v>
      </c>
      <c r="V86" s="3">
        <v>10</v>
      </c>
      <c r="W86" s="3">
        <v>15</v>
      </c>
      <c r="X86" s="9">
        <f t="shared" si="1"/>
        <v>-13.229999999999992</v>
      </c>
    </row>
    <row r="87" spans="1:24" ht="15.75" thickBot="1">
      <c r="A87" s="6">
        <v>86</v>
      </c>
      <c r="B87" s="7" t="s">
        <v>583</v>
      </c>
      <c r="C87" s="7" t="s">
        <v>90</v>
      </c>
      <c r="D87" s="6" t="s">
        <v>29</v>
      </c>
      <c r="E87" s="6">
        <v>26</v>
      </c>
      <c r="F87" s="6">
        <v>2017</v>
      </c>
      <c r="G87" s="6">
        <v>136</v>
      </c>
      <c r="H87" s="6">
        <v>518</v>
      </c>
      <c r="I87" s="6">
        <v>138</v>
      </c>
      <c r="J87" s="6">
        <v>30</v>
      </c>
      <c r="K87" s="6">
        <v>2</v>
      </c>
      <c r="L87" s="6">
        <v>26</v>
      </c>
      <c r="M87" s="6">
        <v>70</v>
      </c>
      <c r="N87" s="6">
        <v>63</v>
      </c>
      <c r="O87" s="6">
        <v>22</v>
      </c>
      <c r="P87" s="6">
        <v>126</v>
      </c>
      <c r="Q87" s="6">
        <v>0</v>
      </c>
      <c r="R87" s="6">
        <v>2</v>
      </c>
      <c r="S87" s="6">
        <v>0.26600000000000001</v>
      </c>
      <c r="T87" s="6">
        <v>0.78</v>
      </c>
      <c r="U87" s="6">
        <v>21.3</v>
      </c>
      <c r="V87" s="6">
        <v>4</v>
      </c>
      <c r="W87" s="6">
        <v>13</v>
      </c>
      <c r="X87" s="10">
        <f t="shared" si="1"/>
        <v>-0.30000000000001137</v>
      </c>
    </row>
    <row r="88" spans="1:24" ht="15.75" thickBot="1">
      <c r="A88" s="3">
        <v>87</v>
      </c>
      <c r="B88" s="4" t="s">
        <v>282</v>
      </c>
      <c r="C88" s="4" t="s">
        <v>167</v>
      </c>
      <c r="D88" s="3" t="s">
        <v>26</v>
      </c>
      <c r="E88" s="3">
        <v>22</v>
      </c>
      <c r="F88" s="3">
        <v>2017</v>
      </c>
      <c r="G88" s="3">
        <v>146</v>
      </c>
      <c r="H88" s="3">
        <v>507</v>
      </c>
      <c r="I88" s="3">
        <v>134</v>
      </c>
      <c r="J88" s="3">
        <v>27</v>
      </c>
      <c r="K88" s="3">
        <v>4</v>
      </c>
      <c r="L88" s="3">
        <v>9</v>
      </c>
      <c r="M88" s="3">
        <v>50</v>
      </c>
      <c r="N88" s="3">
        <v>62</v>
      </c>
      <c r="O88" s="3">
        <v>69</v>
      </c>
      <c r="P88" s="3">
        <v>149</v>
      </c>
      <c r="Q88" s="3">
        <v>6</v>
      </c>
      <c r="R88" s="3">
        <v>3</v>
      </c>
      <c r="S88" s="3">
        <v>0.26400000000000001</v>
      </c>
      <c r="T88" s="3">
        <v>0.74199999999999999</v>
      </c>
      <c r="U88" s="3">
        <v>21.3</v>
      </c>
      <c r="V88" s="3">
        <v>4</v>
      </c>
      <c r="W88" s="3">
        <v>10</v>
      </c>
      <c r="X88" s="9">
        <f t="shared" si="1"/>
        <v>2.3099999999999916</v>
      </c>
    </row>
    <row r="89" spans="1:24" ht="15.75" thickBot="1">
      <c r="A89" s="6">
        <v>88</v>
      </c>
      <c r="B89" s="7" t="s">
        <v>458</v>
      </c>
      <c r="C89" s="7" t="s">
        <v>28</v>
      </c>
      <c r="D89" s="6" t="s">
        <v>9</v>
      </c>
      <c r="E89" s="6">
        <v>24</v>
      </c>
      <c r="F89" s="6">
        <v>2017</v>
      </c>
      <c r="G89" s="6">
        <v>145</v>
      </c>
      <c r="H89" s="6">
        <v>531</v>
      </c>
      <c r="I89" s="6">
        <v>135</v>
      </c>
      <c r="J89" s="6">
        <v>27</v>
      </c>
      <c r="K89" s="6">
        <v>5</v>
      </c>
      <c r="L89" s="6">
        <v>16</v>
      </c>
      <c r="M89" s="6">
        <v>65</v>
      </c>
      <c r="N89" s="6">
        <v>67</v>
      </c>
      <c r="O89" s="6">
        <v>45</v>
      </c>
      <c r="P89" s="6">
        <v>80</v>
      </c>
      <c r="Q89" s="6">
        <v>15</v>
      </c>
      <c r="R89" s="6">
        <v>4</v>
      </c>
      <c r="S89" s="6">
        <v>0.254</v>
      </c>
      <c r="T89" s="6">
        <v>0.73899999999999999</v>
      </c>
      <c r="U89" s="6">
        <v>21.2</v>
      </c>
      <c r="V89" s="6">
        <v>12</v>
      </c>
      <c r="W89" s="6">
        <v>15</v>
      </c>
      <c r="X89" s="10">
        <f t="shared" si="1"/>
        <v>-6.7499999999999876</v>
      </c>
    </row>
    <row r="90" spans="1:24" ht="15.75" thickBot="1">
      <c r="A90" s="3">
        <v>89</v>
      </c>
      <c r="B90" s="4" t="s">
        <v>265</v>
      </c>
      <c r="C90" s="4" t="s">
        <v>86</v>
      </c>
      <c r="D90" s="3" t="s">
        <v>44</v>
      </c>
      <c r="E90" s="3">
        <v>27</v>
      </c>
      <c r="F90" s="3">
        <v>2017</v>
      </c>
      <c r="G90" s="3">
        <v>96</v>
      </c>
      <c r="H90" s="3">
        <v>382</v>
      </c>
      <c r="I90" s="3">
        <v>110</v>
      </c>
      <c r="J90" s="3">
        <v>24</v>
      </c>
      <c r="K90" s="3">
        <v>1</v>
      </c>
      <c r="L90" s="3">
        <v>4</v>
      </c>
      <c r="M90" s="3">
        <v>31</v>
      </c>
      <c r="N90" s="3">
        <v>42</v>
      </c>
      <c r="O90" s="3">
        <v>48</v>
      </c>
      <c r="P90" s="3">
        <v>83</v>
      </c>
      <c r="Q90" s="3">
        <v>12</v>
      </c>
      <c r="R90" s="3">
        <v>7</v>
      </c>
      <c r="S90" s="3">
        <v>0.28799999999999998</v>
      </c>
      <c r="T90" s="3">
        <v>0.76300000000000001</v>
      </c>
      <c r="U90" s="3">
        <v>21.1</v>
      </c>
      <c r="V90" s="3">
        <v>7</v>
      </c>
      <c r="W90" s="3">
        <v>15</v>
      </c>
      <c r="X90" s="9">
        <f t="shared" si="1"/>
        <v>-0.65000000000000746</v>
      </c>
    </row>
    <row r="91" spans="1:24" ht="15.75" thickBot="1">
      <c r="A91" s="6">
        <v>90</v>
      </c>
      <c r="B91" s="7" t="s">
        <v>235</v>
      </c>
      <c r="C91" s="7" t="s">
        <v>46</v>
      </c>
      <c r="D91" s="6" t="s">
        <v>53</v>
      </c>
      <c r="E91" s="6">
        <v>28</v>
      </c>
      <c r="F91" s="6">
        <v>2017</v>
      </c>
      <c r="G91" s="6">
        <v>157</v>
      </c>
      <c r="H91" s="6">
        <v>583</v>
      </c>
      <c r="I91" s="6">
        <v>146</v>
      </c>
      <c r="J91" s="6">
        <v>46</v>
      </c>
      <c r="K91" s="6">
        <v>2</v>
      </c>
      <c r="L91" s="6">
        <v>3</v>
      </c>
      <c r="M91" s="6">
        <v>47</v>
      </c>
      <c r="N91" s="6">
        <v>70</v>
      </c>
      <c r="O91" s="6">
        <v>83</v>
      </c>
      <c r="P91" s="6">
        <v>121</v>
      </c>
      <c r="Q91" s="6">
        <v>9</v>
      </c>
      <c r="R91" s="6">
        <v>2</v>
      </c>
      <c r="S91" s="6">
        <v>0.25</v>
      </c>
      <c r="T91" s="6">
        <v>0.69899999999999995</v>
      </c>
      <c r="U91" s="6">
        <v>21</v>
      </c>
      <c r="V91" s="6">
        <v>5</v>
      </c>
      <c r="W91" s="6">
        <v>19</v>
      </c>
      <c r="X91" s="10">
        <f t="shared" si="1"/>
        <v>-8.0500000000000043</v>
      </c>
    </row>
    <row r="92" spans="1:24" ht="15.75" thickBot="1">
      <c r="A92" s="3">
        <v>91</v>
      </c>
      <c r="B92" s="4" t="s">
        <v>457</v>
      </c>
      <c r="C92" s="4" t="s">
        <v>22</v>
      </c>
      <c r="D92" s="3" t="s">
        <v>26</v>
      </c>
      <c r="E92" s="3">
        <v>26</v>
      </c>
      <c r="F92" s="3">
        <v>2017</v>
      </c>
      <c r="G92" s="3">
        <v>132</v>
      </c>
      <c r="H92" s="3">
        <v>530</v>
      </c>
      <c r="I92" s="3">
        <v>142</v>
      </c>
      <c r="J92" s="3">
        <v>34</v>
      </c>
      <c r="K92" s="3">
        <v>6</v>
      </c>
      <c r="L92" s="3">
        <v>10</v>
      </c>
      <c r="M92" s="3">
        <v>55</v>
      </c>
      <c r="N92" s="3">
        <v>55</v>
      </c>
      <c r="O92" s="3">
        <v>49</v>
      </c>
      <c r="P92" s="3">
        <v>133</v>
      </c>
      <c r="Q92" s="3">
        <v>0</v>
      </c>
      <c r="R92" s="3">
        <v>0</v>
      </c>
      <c r="S92" s="3">
        <v>0.26800000000000002</v>
      </c>
      <c r="T92" s="3">
        <v>0.74199999999999999</v>
      </c>
      <c r="U92" s="3">
        <v>20.9</v>
      </c>
      <c r="V92" s="3">
        <v>3</v>
      </c>
      <c r="W92" s="3">
        <v>15</v>
      </c>
      <c r="X92" s="9">
        <f t="shared" si="1"/>
        <v>-2.2999999999999989</v>
      </c>
    </row>
    <row r="93" spans="1:24" ht="15.75" thickBot="1">
      <c r="A93" s="6">
        <v>92</v>
      </c>
      <c r="B93" s="7" t="s">
        <v>635</v>
      </c>
      <c r="C93" s="7" t="s">
        <v>86</v>
      </c>
      <c r="D93" s="6" t="s">
        <v>23</v>
      </c>
      <c r="E93" s="6">
        <v>27</v>
      </c>
      <c r="F93" s="6">
        <v>2017</v>
      </c>
      <c r="G93" s="6">
        <v>160</v>
      </c>
      <c r="H93" s="6">
        <v>687</v>
      </c>
      <c r="I93" s="6">
        <v>196</v>
      </c>
      <c r="J93" s="6">
        <v>41</v>
      </c>
      <c r="K93" s="6">
        <v>1</v>
      </c>
      <c r="L93" s="6">
        <v>28</v>
      </c>
      <c r="M93" s="6">
        <v>111</v>
      </c>
      <c r="N93" s="6">
        <v>88</v>
      </c>
      <c r="O93" s="6">
        <v>31</v>
      </c>
      <c r="P93" s="6">
        <v>196</v>
      </c>
      <c r="Q93" s="6">
        <v>1</v>
      </c>
      <c r="R93" s="6">
        <v>0</v>
      </c>
      <c r="S93" s="6">
        <v>0.28499999999999998</v>
      </c>
      <c r="T93" s="6">
        <v>0.78600000000000003</v>
      </c>
      <c r="U93" s="6">
        <v>20.8</v>
      </c>
      <c r="V93" s="6">
        <v>2</v>
      </c>
      <c r="W93" s="6">
        <v>14</v>
      </c>
      <c r="X93" s="10">
        <f t="shared" si="1"/>
        <v>7.2600000000000033</v>
      </c>
    </row>
    <row r="94" spans="1:24" ht="15.75" thickBot="1">
      <c r="A94" s="3">
        <v>93</v>
      </c>
      <c r="B94" s="4" t="s">
        <v>215</v>
      </c>
      <c r="C94" s="4" t="s">
        <v>584</v>
      </c>
      <c r="D94" s="3" t="s">
        <v>53</v>
      </c>
      <c r="E94" s="3">
        <v>30</v>
      </c>
      <c r="F94" s="3">
        <v>2017</v>
      </c>
      <c r="G94" s="3">
        <v>111</v>
      </c>
      <c r="H94" s="3">
        <v>387</v>
      </c>
      <c r="I94" s="3">
        <v>100</v>
      </c>
      <c r="J94" s="3">
        <v>21</v>
      </c>
      <c r="K94" s="3">
        <v>2</v>
      </c>
      <c r="L94" s="3">
        <v>11</v>
      </c>
      <c r="M94" s="3">
        <v>41</v>
      </c>
      <c r="N94" s="3">
        <v>48</v>
      </c>
      <c r="O94" s="3">
        <v>49</v>
      </c>
      <c r="P94" s="3">
        <v>79</v>
      </c>
      <c r="Q94" s="3">
        <v>12</v>
      </c>
      <c r="R94" s="3">
        <v>3</v>
      </c>
      <c r="S94" s="3">
        <v>0.25800000000000001</v>
      </c>
      <c r="T94" s="3">
        <v>0.751</v>
      </c>
      <c r="U94" s="3">
        <v>20.6</v>
      </c>
      <c r="V94" s="3">
        <v>2</v>
      </c>
      <c r="W94" s="3">
        <v>7</v>
      </c>
      <c r="X94" s="9">
        <f t="shared" si="1"/>
        <v>4.6899999999999897</v>
      </c>
    </row>
    <row r="95" spans="1:24" ht="15.75" thickBot="1">
      <c r="A95" s="6">
        <v>94</v>
      </c>
      <c r="B95" s="7" t="s">
        <v>89</v>
      </c>
      <c r="C95" s="7" t="s">
        <v>88</v>
      </c>
      <c r="D95" s="6" t="s">
        <v>29</v>
      </c>
      <c r="E95" s="6">
        <v>29</v>
      </c>
      <c r="F95" s="6">
        <v>2017</v>
      </c>
      <c r="G95" s="6">
        <v>156</v>
      </c>
      <c r="H95" s="6">
        <v>556</v>
      </c>
      <c r="I95" s="6">
        <v>135</v>
      </c>
      <c r="J95" s="6">
        <v>31</v>
      </c>
      <c r="K95" s="6">
        <v>2</v>
      </c>
      <c r="L95" s="6">
        <v>28</v>
      </c>
      <c r="M95" s="6">
        <v>69</v>
      </c>
      <c r="N95" s="6">
        <v>81</v>
      </c>
      <c r="O95" s="6">
        <v>56</v>
      </c>
      <c r="P95" s="6">
        <v>137</v>
      </c>
      <c r="Q95" s="6">
        <v>9</v>
      </c>
      <c r="R95" s="6">
        <v>4</v>
      </c>
      <c r="S95" s="6">
        <v>0.24299999999999999</v>
      </c>
      <c r="T95" s="6">
        <v>0.77100000000000002</v>
      </c>
      <c r="U95" s="6">
        <v>20.5</v>
      </c>
      <c r="V95" s="6">
        <v>2</v>
      </c>
      <c r="W95" s="6">
        <v>7</v>
      </c>
      <c r="X95" s="10">
        <f t="shared" si="1"/>
        <v>6.1000000000000005</v>
      </c>
    </row>
    <row r="96" spans="1:24" ht="15.75" thickBot="1">
      <c r="A96" s="3">
        <v>95</v>
      </c>
      <c r="B96" s="4" t="s">
        <v>384</v>
      </c>
      <c r="C96" s="4" t="s">
        <v>110</v>
      </c>
      <c r="D96" s="3" t="s">
        <v>29</v>
      </c>
      <c r="E96" s="3">
        <v>29</v>
      </c>
      <c r="F96" s="3">
        <v>2017</v>
      </c>
      <c r="G96" s="3">
        <v>90</v>
      </c>
      <c r="H96" s="3">
        <v>352</v>
      </c>
      <c r="I96" s="3">
        <v>96</v>
      </c>
      <c r="J96" s="3">
        <v>23</v>
      </c>
      <c r="K96" s="3">
        <v>1</v>
      </c>
      <c r="L96" s="3">
        <v>17</v>
      </c>
      <c r="M96" s="3">
        <v>54</v>
      </c>
      <c r="N96" s="3">
        <v>45</v>
      </c>
      <c r="O96" s="3">
        <v>18</v>
      </c>
      <c r="P96" s="3">
        <v>49</v>
      </c>
      <c r="Q96" s="3">
        <v>2</v>
      </c>
      <c r="R96" s="3">
        <v>0</v>
      </c>
      <c r="S96" s="3">
        <v>0.27300000000000002</v>
      </c>
      <c r="T96" s="3">
        <v>0.80100000000000005</v>
      </c>
      <c r="U96" s="3">
        <v>20.5</v>
      </c>
      <c r="V96" s="3">
        <v>3</v>
      </c>
      <c r="W96" s="3">
        <v>4</v>
      </c>
      <c r="X96" s="9">
        <f t="shared" si="1"/>
        <v>5.8300000000000081</v>
      </c>
    </row>
    <row r="97" spans="1:24" ht="15.75" thickBot="1">
      <c r="A97" s="6">
        <v>96</v>
      </c>
      <c r="B97" s="7" t="s">
        <v>393</v>
      </c>
      <c r="C97" s="7" t="s">
        <v>31</v>
      </c>
      <c r="D97" s="6" t="s">
        <v>53</v>
      </c>
      <c r="E97" s="6">
        <v>29</v>
      </c>
      <c r="F97" s="6">
        <v>2017</v>
      </c>
      <c r="G97" s="6">
        <v>115</v>
      </c>
      <c r="H97" s="6">
        <v>438</v>
      </c>
      <c r="I97" s="6">
        <v>125</v>
      </c>
      <c r="J97" s="6">
        <v>17</v>
      </c>
      <c r="K97" s="6">
        <v>2</v>
      </c>
      <c r="L97" s="6">
        <v>6</v>
      </c>
      <c r="M97" s="6">
        <v>56</v>
      </c>
      <c r="N97" s="6">
        <v>58</v>
      </c>
      <c r="O97" s="6">
        <v>22</v>
      </c>
      <c r="P97" s="6">
        <v>49</v>
      </c>
      <c r="Q97" s="6">
        <v>50</v>
      </c>
      <c r="R97" s="6">
        <v>11</v>
      </c>
      <c r="S97" s="6">
        <v>0.28499999999999998</v>
      </c>
      <c r="T97" s="6">
        <v>0.70199999999999996</v>
      </c>
      <c r="U97" s="6">
        <v>20.399999999999999</v>
      </c>
      <c r="V97" s="6">
        <v>8</v>
      </c>
      <c r="W97" s="6">
        <v>2</v>
      </c>
      <c r="X97" s="10">
        <f t="shared" si="1"/>
        <v>2.4400000000000097</v>
      </c>
    </row>
    <row r="98" spans="1:24" ht="15.75" thickBot="1">
      <c r="A98" s="3">
        <v>97</v>
      </c>
      <c r="B98" s="4" t="s">
        <v>585</v>
      </c>
      <c r="C98" s="4" t="s">
        <v>36</v>
      </c>
      <c r="D98" s="3" t="s">
        <v>32</v>
      </c>
      <c r="E98" s="3">
        <v>26</v>
      </c>
      <c r="F98" s="3">
        <v>2017</v>
      </c>
      <c r="G98" s="3">
        <v>132</v>
      </c>
      <c r="H98" s="3">
        <v>480</v>
      </c>
      <c r="I98" s="3">
        <v>120</v>
      </c>
      <c r="J98" s="3">
        <v>38</v>
      </c>
      <c r="K98" s="3">
        <v>2</v>
      </c>
      <c r="L98" s="3">
        <v>16</v>
      </c>
      <c r="M98" s="3">
        <v>62</v>
      </c>
      <c r="N98" s="3">
        <v>55</v>
      </c>
      <c r="O98" s="3">
        <v>26</v>
      </c>
      <c r="P98" s="3">
        <v>136</v>
      </c>
      <c r="Q98" s="3">
        <v>5</v>
      </c>
      <c r="R98" s="3">
        <v>1</v>
      </c>
      <c r="S98" s="3">
        <v>0.25</v>
      </c>
      <c r="T98" s="3">
        <v>0.72799999999999998</v>
      </c>
      <c r="U98" s="3">
        <v>20.3</v>
      </c>
      <c r="V98" s="3">
        <v>3</v>
      </c>
      <c r="W98" s="3">
        <v>5</v>
      </c>
      <c r="X98" s="9">
        <f t="shared" si="1"/>
        <v>-3.0299999999999923</v>
      </c>
    </row>
    <row r="99" spans="1:24" ht="15.75" thickBot="1">
      <c r="A99" s="6">
        <v>98</v>
      </c>
      <c r="B99" s="7" t="s">
        <v>95</v>
      </c>
      <c r="C99" s="7" t="s">
        <v>39</v>
      </c>
      <c r="D99" s="6" t="s">
        <v>23</v>
      </c>
      <c r="E99" s="6">
        <v>30</v>
      </c>
      <c r="F99" s="6">
        <v>2017</v>
      </c>
      <c r="G99" s="6">
        <v>129</v>
      </c>
      <c r="H99" s="6">
        <v>491</v>
      </c>
      <c r="I99" s="6">
        <v>134</v>
      </c>
      <c r="J99" s="6">
        <v>22</v>
      </c>
      <c r="K99" s="6">
        <v>2</v>
      </c>
      <c r="L99" s="6">
        <v>12</v>
      </c>
      <c r="M99" s="6">
        <v>60</v>
      </c>
      <c r="N99" s="6">
        <v>54</v>
      </c>
      <c r="O99" s="6">
        <v>50</v>
      </c>
      <c r="P99" s="6">
        <v>74</v>
      </c>
      <c r="Q99" s="6">
        <v>0</v>
      </c>
      <c r="R99" s="6">
        <v>0</v>
      </c>
      <c r="S99" s="6">
        <v>0.27300000000000002</v>
      </c>
      <c r="T99" s="6">
        <v>0.74299999999999999</v>
      </c>
      <c r="U99" s="6">
        <v>20.2</v>
      </c>
      <c r="V99" s="6">
        <v>4</v>
      </c>
      <c r="W99" s="6">
        <v>16</v>
      </c>
      <c r="X99" s="10">
        <f t="shared" si="1"/>
        <v>-2.7999999999999865</v>
      </c>
    </row>
    <row r="100" spans="1:24" ht="15.75" thickBot="1">
      <c r="A100" s="3">
        <v>99</v>
      </c>
      <c r="B100" s="4" t="s">
        <v>75</v>
      </c>
      <c r="C100" s="4" t="s">
        <v>39</v>
      </c>
      <c r="D100" s="3" t="s">
        <v>9</v>
      </c>
      <c r="E100" s="3">
        <v>33</v>
      </c>
      <c r="F100" s="3">
        <v>2017</v>
      </c>
      <c r="G100" s="3">
        <v>153</v>
      </c>
      <c r="H100" s="3">
        <v>620</v>
      </c>
      <c r="I100" s="3">
        <v>160</v>
      </c>
      <c r="J100" s="3">
        <v>41</v>
      </c>
      <c r="K100" s="3">
        <v>3</v>
      </c>
      <c r="L100" s="3">
        <v>9</v>
      </c>
      <c r="M100" s="3">
        <v>66</v>
      </c>
      <c r="N100" s="3">
        <v>75</v>
      </c>
      <c r="O100" s="3">
        <v>48</v>
      </c>
      <c r="P100" s="3">
        <v>117</v>
      </c>
      <c r="Q100" s="3">
        <v>23</v>
      </c>
      <c r="R100" s="3">
        <v>13</v>
      </c>
      <c r="S100" s="3">
        <v>0.25800000000000001</v>
      </c>
      <c r="T100" s="3">
        <v>0.69499999999999995</v>
      </c>
      <c r="U100" s="3">
        <v>20.100000000000001</v>
      </c>
      <c r="V100" s="3">
        <v>8</v>
      </c>
      <c r="W100" s="3">
        <v>18</v>
      </c>
      <c r="X100" s="9">
        <f t="shared" si="1"/>
        <v>-16.400000000000013</v>
      </c>
    </row>
    <row r="101" spans="1:24" ht="15.75" thickBot="1">
      <c r="A101" s="6">
        <v>100</v>
      </c>
      <c r="B101" s="7" t="s">
        <v>472</v>
      </c>
      <c r="C101" s="7" t="s">
        <v>36</v>
      </c>
      <c r="D101" s="6" t="s">
        <v>29</v>
      </c>
      <c r="E101" s="6">
        <v>28</v>
      </c>
      <c r="F101" s="6">
        <v>2017</v>
      </c>
      <c r="G101" s="6">
        <v>132</v>
      </c>
      <c r="H101" s="6">
        <v>491</v>
      </c>
      <c r="I101" s="6">
        <v>118</v>
      </c>
      <c r="J101" s="6">
        <v>37</v>
      </c>
      <c r="K101" s="6">
        <v>0</v>
      </c>
      <c r="L101" s="6">
        <v>19</v>
      </c>
      <c r="M101" s="6">
        <v>57</v>
      </c>
      <c r="N101" s="6">
        <v>57</v>
      </c>
      <c r="O101" s="6">
        <v>57</v>
      </c>
      <c r="P101" s="6">
        <v>130</v>
      </c>
      <c r="Q101" s="6">
        <v>0</v>
      </c>
      <c r="R101" s="6">
        <v>0</v>
      </c>
      <c r="S101" s="6">
        <v>0.24</v>
      </c>
      <c r="T101" s="6">
        <v>0.753</v>
      </c>
      <c r="U101" s="6">
        <v>19.899999999999999</v>
      </c>
      <c r="V101" s="6">
        <v>3</v>
      </c>
      <c r="W101" s="6">
        <v>6</v>
      </c>
      <c r="X101" s="10">
        <f t="shared" si="1"/>
        <v>2.6799999999999855</v>
      </c>
    </row>
    <row r="102" spans="1:24" ht="15.75" thickBot="1">
      <c r="A102" s="3">
        <v>101</v>
      </c>
      <c r="B102" s="4" t="s">
        <v>586</v>
      </c>
      <c r="C102" s="4" t="s">
        <v>167</v>
      </c>
      <c r="D102" s="3" t="s">
        <v>23</v>
      </c>
      <c r="E102" s="3">
        <v>26</v>
      </c>
      <c r="F102" s="3">
        <v>2017</v>
      </c>
      <c r="G102" s="3">
        <v>89</v>
      </c>
      <c r="H102" s="3">
        <v>263</v>
      </c>
      <c r="I102" s="3">
        <v>74</v>
      </c>
      <c r="J102" s="3">
        <v>15</v>
      </c>
      <c r="K102" s="3">
        <v>3</v>
      </c>
      <c r="L102" s="3">
        <v>17</v>
      </c>
      <c r="M102" s="3">
        <v>45</v>
      </c>
      <c r="N102" s="3">
        <v>35</v>
      </c>
      <c r="O102" s="3">
        <v>11</v>
      </c>
      <c r="P102" s="3">
        <v>62</v>
      </c>
      <c r="Q102" s="3">
        <v>1</v>
      </c>
      <c r="R102" s="3">
        <v>0</v>
      </c>
      <c r="S102" s="3">
        <v>0.28100000000000003</v>
      </c>
      <c r="T102" s="3">
        <v>0.873</v>
      </c>
      <c r="U102" s="3">
        <v>19.8</v>
      </c>
      <c r="V102" s="3">
        <v>4</v>
      </c>
      <c r="W102" s="3">
        <v>6</v>
      </c>
      <c r="X102" s="9">
        <f t="shared" si="1"/>
        <v>7.8100000000000023</v>
      </c>
    </row>
    <row r="103" spans="1:24" ht="15.75" thickBot="1">
      <c r="A103" s="6">
        <v>102</v>
      </c>
      <c r="B103" s="7" t="s">
        <v>227</v>
      </c>
      <c r="C103" s="7" t="s">
        <v>86</v>
      </c>
      <c r="D103" s="6" t="s">
        <v>23</v>
      </c>
      <c r="E103" s="6">
        <v>30</v>
      </c>
      <c r="F103" s="6">
        <v>2017</v>
      </c>
      <c r="G103" s="6">
        <v>149</v>
      </c>
      <c r="H103" s="6">
        <v>533</v>
      </c>
      <c r="I103" s="6">
        <v>140</v>
      </c>
      <c r="J103" s="6">
        <v>31</v>
      </c>
      <c r="K103" s="6">
        <v>1</v>
      </c>
      <c r="L103" s="6">
        <v>14</v>
      </c>
      <c r="M103" s="6">
        <v>57</v>
      </c>
      <c r="N103" s="6">
        <v>59</v>
      </c>
      <c r="O103" s="6">
        <v>64</v>
      </c>
      <c r="P103" s="6">
        <v>112</v>
      </c>
      <c r="Q103" s="6">
        <v>0</v>
      </c>
      <c r="R103" s="6">
        <v>1</v>
      </c>
      <c r="S103" s="6">
        <v>0.26300000000000001</v>
      </c>
      <c r="T103" s="6">
        <v>0.746</v>
      </c>
      <c r="U103" s="6">
        <v>19.8</v>
      </c>
      <c r="V103" s="6">
        <v>2</v>
      </c>
      <c r="W103" s="6">
        <v>13</v>
      </c>
      <c r="X103" s="10">
        <f t="shared" si="1"/>
        <v>0.82999999999999829</v>
      </c>
    </row>
    <row r="104" spans="1:24" ht="15.75" thickBot="1">
      <c r="A104" s="3">
        <v>103</v>
      </c>
      <c r="B104" s="4" t="s">
        <v>587</v>
      </c>
      <c r="C104" s="4" t="s">
        <v>94</v>
      </c>
      <c r="D104" s="3" t="s">
        <v>44</v>
      </c>
      <c r="E104" s="3">
        <v>29</v>
      </c>
      <c r="F104" s="3">
        <v>2017</v>
      </c>
      <c r="G104" s="3">
        <v>149</v>
      </c>
      <c r="H104" s="3">
        <v>545</v>
      </c>
      <c r="I104" s="3">
        <v>136</v>
      </c>
      <c r="J104" s="3">
        <v>31</v>
      </c>
      <c r="K104" s="3">
        <v>2</v>
      </c>
      <c r="L104" s="3">
        <v>19</v>
      </c>
      <c r="M104" s="3">
        <v>66</v>
      </c>
      <c r="N104" s="3">
        <v>61</v>
      </c>
      <c r="O104" s="3">
        <v>42</v>
      </c>
      <c r="P104" s="3">
        <v>130</v>
      </c>
      <c r="Q104" s="3">
        <v>0</v>
      </c>
      <c r="R104" s="3">
        <v>1</v>
      </c>
      <c r="S104" s="3">
        <v>0.249</v>
      </c>
      <c r="T104" s="3">
        <v>0.71899999999999997</v>
      </c>
      <c r="U104" s="3">
        <v>19.600000000000001</v>
      </c>
      <c r="V104" s="3">
        <v>0</v>
      </c>
      <c r="W104" s="3">
        <v>17</v>
      </c>
      <c r="X104" s="9">
        <f t="shared" si="1"/>
        <v>-8.3800000000000008</v>
      </c>
    </row>
    <row r="105" spans="1:24" ht="15.75" thickBot="1">
      <c r="A105" s="6">
        <v>104</v>
      </c>
      <c r="B105" s="7" t="s">
        <v>588</v>
      </c>
      <c r="C105" s="7" t="s">
        <v>86</v>
      </c>
      <c r="D105" s="6" t="s">
        <v>32</v>
      </c>
      <c r="E105" s="6">
        <v>36</v>
      </c>
      <c r="F105" s="6">
        <v>2017</v>
      </c>
      <c r="G105" s="6">
        <v>91</v>
      </c>
      <c r="H105" s="6">
        <v>294</v>
      </c>
      <c r="I105" s="6">
        <v>94</v>
      </c>
      <c r="J105" s="6">
        <v>14</v>
      </c>
      <c r="K105" s="6">
        <v>0</v>
      </c>
      <c r="L105" s="6">
        <v>0</v>
      </c>
      <c r="M105" s="6">
        <v>38</v>
      </c>
      <c r="N105" s="6">
        <v>31</v>
      </c>
      <c r="O105" s="6">
        <v>34</v>
      </c>
      <c r="P105" s="6">
        <v>64</v>
      </c>
      <c r="Q105" s="6">
        <v>1</v>
      </c>
      <c r="R105" s="6">
        <v>0</v>
      </c>
      <c r="S105" s="6">
        <v>0.32</v>
      </c>
      <c r="T105" s="6">
        <v>0.76</v>
      </c>
      <c r="U105" s="6">
        <v>19.5</v>
      </c>
      <c r="V105" s="6">
        <v>2</v>
      </c>
      <c r="W105" s="6">
        <v>7</v>
      </c>
      <c r="X105" s="10">
        <f t="shared" si="1"/>
        <v>4.1599999999999957</v>
      </c>
    </row>
    <row r="106" spans="1:24" ht="15.75" thickBot="1">
      <c r="A106" s="3">
        <v>105</v>
      </c>
      <c r="B106" s="4" t="s">
        <v>66</v>
      </c>
      <c r="C106" s="4" t="s">
        <v>59</v>
      </c>
      <c r="D106" s="3" t="s">
        <v>32</v>
      </c>
      <c r="E106" s="3">
        <v>32</v>
      </c>
      <c r="F106" s="3">
        <v>2017</v>
      </c>
      <c r="G106" s="3">
        <v>113</v>
      </c>
      <c r="H106" s="3">
        <v>433</v>
      </c>
      <c r="I106" s="3">
        <v>127</v>
      </c>
      <c r="J106" s="3">
        <v>23</v>
      </c>
      <c r="K106" s="3">
        <v>3</v>
      </c>
      <c r="L106" s="3">
        <v>15</v>
      </c>
      <c r="M106" s="3">
        <v>58</v>
      </c>
      <c r="N106" s="3">
        <v>49</v>
      </c>
      <c r="O106" s="3">
        <v>29</v>
      </c>
      <c r="P106" s="3">
        <v>39</v>
      </c>
      <c r="Q106" s="3">
        <v>0</v>
      </c>
      <c r="R106" s="3">
        <v>0</v>
      </c>
      <c r="S106" s="3">
        <v>0.29299999999999998</v>
      </c>
      <c r="T106" s="3">
        <v>0.8</v>
      </c>
      <c r="U106" s="3">
        <v>19.399999999999999</v>
      </c>
      <c r="V106" s="3">
        <v>3</v>
      </c>
      <c r="W106" s="3">
        <v>18</v>
      </c>
      <c r="X106" s="9">
        <f t="shared" si="1"/>
        <v>3.3699999999999992</v>
      </c>
    </row>
    <row r="107" spans="1:24" ht="15.75" thickBot="1">
      <c r="A107" s="6">
        <v>106</v>
      </c>
      <c r="B107" s="7" t="s">
        <v>182</v>
      </c>
      <c r="C107" s="7" t="s">
        <v>25</v>
      </c>
      <c r="D107" s="6" t="s">
        <v>23</v>
      </c>
      <c r="E107" s="6">
        <v>29</v>
      </c>
      <c r="F107" s="6">
        <v>2017</v>
      </c>
      <c r="G107" s="6">
        <v>114</v>
      </c>
      <c r="H107" s="6">
        <v>429</v>
      </c>
      <c r="I107" s="6">
        <v>113</v>
      </c>
      <c r="J107" s="6">
        <v>11</v>
      </c>
      <c r="K107" s="6">
        <v>1</v>
      </c>
      <c r="L107" s="6">
        <v>19</v>
      </c>
      <c r="M107" s="6">
        <v>55</v>
      </c>
      <c r="N107" s="6">
        <v>48</v>
      </c>
      <c r="O107" s="6">
        <v>45</v>
      </c>
      <c r="P107" s="6">
        <v>108</v>
      </c>
      <c r="Q107" s="6">
        <v>0</v>
      </c>
      <c r="R107" s="6">
        <v>0</v>
      </c>
      <c r="S107" s="6">
        <v>0.26300000000000001</v>
      </c>
      <c r="T107" s="6">
        <v>0.76900000000000002</v>
      </c>
      <c r="U107" s="6">
        <v>19.3</v>
      </c>
      <c r="V107" s="6">
        <v>8</v>
      </c>
      <c r="W107" s="6">
        <v>12</v>
      </c>
      <c r="X107" s="10">
        <f t="shared" si="1"/>
        <v>-0.65999999999999659</v>
      </c>
    </row>
    <row r="108" spans="1:24" ht="15.75" thickBot="1">
      <c r="A108" s="3">
        <v>107</v>
      </c>
      <c r="B108" s="4" t="s">
        <v>397</v>
      </c>
      <c r="C108" s="4" t="s">
        <v>72</v>
      </c>
      <c r="D108" s="3" t="s">
        <v>53</v>
      </c>
      <c r="E108" s="3">
        <v>26</v>
      </c>
      <c r="F108" s="3">
        <v>2017</v>
      </c>
      <c r="G108" s="3">
        <v>147</v>
      </c>
      <c r="H108" s="3">
        <v>563</v>
      </c>
      <c r="I108" s="3">
        <v>153</v>
      </c>
      <c r="J108" s="3">
        <v>29</v>
      </c>
      <c r="K108" s="3">
        <v>8</v>
      </c>
      <c r="L108" s="3">
        <v>3</v>
      </c>
      <c r="M108" s="3">
        <v>62</v>
      </c>
      <c r="N108" s="3">
        <v>78</v>
      </c>
      <c r="O108" s="3">
        <v>64</v>
      </c>
      <c r="P108" s="3">
        <v>134</v>
      </c>
      <c r="Q108" s="3">
        <v>79</v>
      </c>
      <c r="R108" s="3">
        <v>29</v>
      </c>
      <c r="S108" s="3">
        <v>0.27200000000000002</v>
      </c>
      <c r="T108" s="3">
        <v>0.71499999999999997</v>
      </c>
      <c r="U108" s="3">
        <v>18.8</v>
      </c>
      <c r="V108" s="3">
        <v>3</v>
      </c>
      <c r="W108" s="3">
        <v>8</v>
      </c>
      <c r="X108" s="9">
        <f t="shared" si="1"/>
        <v>7.1199999999999815</v>
      </c>
    </row>
    <row r="109" spans="1:24" ht="15.75" thickBot="1">
      <c r="A109" s="6">
        <v>108</v>
      </c>
      <c r="B109" s="7" t="s">
        <v>232</v>
      </c>
      <c r="C109" s="7" t="s">
        <v>94</v>
      </c>
      <c r="D109" s="6" t="s">
        <v>26</v>
      </c>
      <c r="E109" s="6">
        <v>28</v>
      </c>
      <c r="F109" s="6">
        <v>2017</v>
      </c>
      <c r="G109" s="6">
        <v>108</v>
      </c>
      <c r="H109" s="6">
        <v>419</v>
      </c>
      <c r="I109" s="6">
        <v>92</v>
      </c>
      <c r="J109" s="6">
        <v>30</v>
      </c>
      <c r="K109" s="6">
        <v>4</v>
      </c>
      <c r="L109" s="6">
        <v>11</v>
      </c>
      <c r="M109" s="6">
        <v>40</v>
      </c>
      <c r="N109" s="6">
        <v>63</v>
      </c>
      <c r="O109" s="6">
        <v>75</v>
      </c>
      <c r="P109" s="6">
        <v>134</v>
      </c>
      <c r="Q109" s="6">
        <v>27</v>
      </c>
      <c r="R109" s="6">
        <v>10</v>
      </c>
      <c r="S109" s="6">
        <v>0.22</v>
      </c>
      <c r="T109" s="6">
        <v>0.73</v>
      </c>
      <c r="U109" s="6">
        <v>18.7</v>
      </c>
      <c r="V109" s="6">
        <v>3</v>
      </c>
      <c r="W109" s="6">
        <v>3</v>
      </c>
      <c r="X109" s="10">
        <f t="shared" si="1"/>
        <v>5.5099999999999874</v>
      </c>
    </row>
    <row r="110" spans="1:24" ht="15.75" thickBot="1">
      <c r="A110" s="3">
        <v>109</v>
      </c>
      <c r="B110" s="4" t="s">
        <v>360</v>
      </c>
      <c r="C110" s="4" t="s">
        <v>77</v>
      </c>
      <c r="D110" s="3" t="s">
        <v>10</v>
      </c>
      <c r="E110" s="3">
        <v>27</v>
      </c>
      <c r="F110" s="3">
        <v>2017</v>
      </c>
      <c r="G110" s="3">
        <v>88</v>
      </c>
      <c r="H110" s="3">
        <v>204</v>
      </c>
      <c r="I110" s="3">
        <v>59</v>
      </c>
      <c r="J110" s="3">
        <v>20</v>
      </c>
      <c r="K110" s="3">
        <v>0</v>
      </c>
      <c r="L110" s="3">
        <v>4</v>
      </c>
      <c r="M110" s="3">
        <v>32</v>
      </c>
      <c r="N110" s="3">
        <v>28</v>
      </c>
      <c r="O110" s="3">
        <v>30</v>
      </c>
      <c r="P110" s="3">
        <v>52</v>
      </c>
      <c r="Q110" s="3">
        <v>3</v>
      </c>
      <c r="R110" s="3">
        <v>0</v>
      </c>
      <c r="S110" s="3">
        <v>0.28899999999999998</v>
      </c>
      <c r="T110" s="3">
        <v>0.83399999999999996</v>
      </c>
      <c r="U110" s="3">
        <v>18.7</v>
      </c>
      <c r="V110" s="3">
        <v>4</v>
      </c>
      <c r="W110" s="3">
        <v>5</v>
      </c>
      <c r="X110" s="9">
        <f t="shared" si="1"/>
        <v>7.1299999999999972</v>
      </c>
    </row>
    <row r="111" spans="1:24" ht="15.75" thickBot="1">
      <c r="A111" s="6">
        <v>110</v>
      </c>
      <c r="B111" s="7" t="s">
        <v>380</v>
      </c>
      <c r="C111" s="7" t="s">
        <v>167</v>
      </c>
      <c r="D111" s="6" t="s">
        <v>29</v>
      </c>
      <c r="E111" s="6">
        <v>29</v>
      </c>
      <c r="F111" s="6">
        <v>2017</v>
      </c>
      <c r="G111" s="6">
        <v>149</v>
      </c>
      <c r="H111" s="6">
        <v>568</v>
      </c>
      <c r="I111" s="6">
        <v>145</v>
      </c>
      <c r="J111" s="6">
        <v>33</v>
      </c>
      <c r="K111" s="6">
        <v>1</v>
      </c>
      <c r="L111" s="6">
        <v>25</v>
      </c>
      <c r="M111" s="6">
        <v>93</v>
      </c>
      <c r="N111" s="6">
        <v>70</v>
      </c>
      <c r="O111" s="6">
        <v>30</v>
      </c>
      <c r="P111" s="6">
        <v>73</v>
      </c>
      <c r="Q111" s="6">
        <v>4</v>
      </c>
      <c r="R111" s="6">
        <v>3</v>
      </c>
      <c r="S111" s="6">
        <v>0.255</v>
      </c>
      <c r="T111" s="6">
        <v>0.74199999999999999</v>
      </c>
      <c r="U111" s="6">
        <v>18.600000000000001</v>
      </c>
      <c r="V111" s="6">
        <v>3</v>
      </c>
      <c r="W111" s="6">
        <v>9</v>
      </c>
      <c r="X111" s="10">
        <f t="shared" si="1"/>
        <v>-3.3200000000000029</v>
      </c>
    </row>
    <row r="112" spans="1:24" ht="15.75" thickBot="1">
      <c r="A112" s="3">
        <v>111</v>
      </c>
      <c r="B112" s="4" t="s">
        <v>52</v>
      </c>
      <c r="C112" s="4" t="s">
        <v>59</v>
      </c>
      <c r="D112" s="3" t="s">
        <v>53</v>
      </c>
      <c r="E112" s="3">
        <v>27</v>
      </c>
      <c r="F112" s="3">
        <v>2017</v>
      </c>
      <c r="G112" s="3">
        <v>124</v>
      </c>
      <c r="H112" s="3">
        <v>471</v>
      </c>
      <c r="I112" s="3">
        <v>115</v>
      </c>
      <c r="J112" s="3">
        <v>24</v>
      </c>
      <c r="K112" s="3">
        <v>2</v>
      </c>
      <c r="L112" s="3">
        <v>12</v>
      </c>
      <c r="M112" s="3">
        <v>47</v>
      </c>
      <c r="N112" s="3">
        <v>72</v>
      </c>
      <c r="O112" s="3">
        <v>56</v>
      </c>
      <c r="P112" s="3">
        <v>107</v>
      </c>
      <c r="Q112" s="3">
        <v>46</v>
      </c>
      <c r="R112" s="3">
        <v>14</v>
      </c>
      <c r="S112" s="3">
        <v>0.24399999999999999</v>
      </c>
      <c r="T112" s="3">
        <v>0.71699999999999997</v>
      </c>
      <c r="U112" s="3">
        <v>18.600000000000001</v>
      </c>
      <c r="V112" s="3">
        <v>10</v>
      </c>
      <c r="W112" s="3">
        <v>1</v>
      </c>
      <c r="X112" s="9">
        <f t="shared" si="1"/>
        <v>2.5699999999999923</v>
      </c>
    </row>
    <row r="113" spans="1:24" ht="15.75" thickBot="1">
      <c r="A113" s="6">
        <v>112</v>
      </c>
      <c r="B113" s="7" t="s">
        <v>589</v>
      </c>
      <c r="C113" s="7" t="s">
        <v>81</v>
      </c>
      <c r="D113" s="6" t="s">
        <v>29</v>
      </c>
      <c r="E113" s="6">
        <v>29</v>
      </c>
      <c r="F113" s="6">
        <v>2017</v>
      </c>
      <c r="G113" s="6">
        <v>143</v>
      </c>
      <c r="H113" s="6">
        <v>514</v>
      </c>
      <c r="I113" s="6">
        <v>133</v>
      </c>
      <c r="J113" s="6">
        <v>34</v>
      </c>
      <c r="K113" s="6">
        <v>5</v>
      </c>
      <c r="L113" s="6">
        <v>11</v>
      </c>
      <c r="M113" s="6">
        <v>60</v>
      </c>
      <c r="N113" s="6">
        <v>66</v>
      </c>
      <c r="O113" s="6">
        <v>45</v>
      </c>
      <c r="P113" s="6">
        <v>119</v>
      </c>
      <c r="Q113" s="6">
        <v>6</v>
      </c>
      <c r="R113" s="6">
        <v>4</v>
      </c>
      <c r="S113" s="6">
        <v>0.25900000000000001</v>
      </c>
      <c r="T113" s="6">
        <v>0.73599999999999999</v>
      </c>
      <c r="U113" s="6">
        <v>18.3</v>
      </c>
      <c r="V113" s="6">
        <v>8</v>
      </c>
      <c r="W113" s="6">
        <v>13</v>
      </c>
      <c r="X113" s="10">
        <f t="shared" si="1"/>
        <v>-6.730000000000004</v>
      </c>
    </row>
    <row r="114" spans="1:24" ht="15.75" thickBot="1">
      <c r="A114" s="3">
        <v>113</v>
      </c>
      <c r="B114" s="4" t="s">
        <v>590</v>
      </c>
      <c r="C114" s="4" t="s">
        <v>43</v>
      </c>
      <c r="D114" s="3" t="s">
        <v>26</v>
      </c>
      <c r="E114" s="3">
        <v>26</v>
      </c>
      <c r="F114" s="3">
        <v>2017</v>
      </c>
      <c r="G114" s="3">
        <v>146</v>
      </c>
      <c r="H114" s="3">
        <v>542</v>
      </c>
      <c r="I114" s="3">
        <v>153</v>
      </c>
      <c r="J114" s="3">
        <v>33</v>
      </c>
      <c r="K114" s="3">
        <v>1</v>
      </c>
      <c r="L114" s="3">
        <v>9</v>
      </c>
      <c r="M114" s="3">
        <v>45</v>
      </c>
      <c r="N114" s="3">
        <v>64</v>
      </c>
      <c r="O114" s="3">
        <v>45</v>
      </c>
      <c r="P114" s="3">
        <v>78</v>
      </c>
      <c r="Q114" s="3">
        <v>10</v>
      </c>
      <c r="R114" s="3">
        <v>8</v>
      </c>
      <c r="S114" s="3">
        <v>0.28199999999999997</v>
      </c>
      <c r="T114" s="3">
        <v>0.73599999999999999</v>
      </c>
      <c r="U114" s="3">
        <v>18</v>
      </c>
      <c r="V114" s="3">
        <v>3</v>
      </c>
      <c r="W114" s="3">
        <v>11</v>
      </c>
      <c r="X114" s="9">
        <f t="shared" si="1"/>
        <v>-2.3700000000000028</v>
      </c>
    </row>
    <row r="115" spans="1:24" ht="15.75" thickBot="1">
      <c r="A115" s="6">
        <v>114</v>
      </c>
      <c r="B115" s="7" t="s">
        <v>591</v>
      </c>
      <c r="C115" s="7" t="s">
        <v>94</v>
      </c>
      <c r="D115" s="6" t="s">
        <v>53</v>
      </c>
      <c r="E115" s="6">
        <v>23</v>
      </c>
      <c r="F115" s="6">
        <v>2017</v>
      </c>
      <c r="G115" s="6">
        <v>105</v>
      </c>
      <c r="H115" s="6">
        <v>368</v>
      </c>
      <c r="I115" s="6">
        <v>101</v>
      </c>
      <c r="J115" s="6">
        <v>19</v>
      </c>
      <c r="K115" s="6">
        <v>3</v>
      </c>
      <c r="L115" s="6">
        <v>13</v>
      </c>
      <c r="M115" s="6">
        <v>40</v>
      </c>
      <c r="N115" s="6">
        <v>44</v>
      </c>
      <c r="O115" s="6">
        <v>28</v>
      </c>
      <c r="P115" s="6">
        <v>114</v>
      </c>
      <c r="Q115" s="6">
        <v>14</v>
      </c>
      <c r="R115" s="6">
        <v>10</v>
      </c>
      <c r="S115" s="6">
        <v>0.27500000000000002</v>
      </c>
      <c r="T115" s="6">
        <v>0.77300000000000002</v>
      </c>
      <c r="U115" s="6">
        <v>18</v>
      </c>
      <c r="V115" s="6">
        <v>1</v>
      </c>
      <c r="W115" s="6">
        <v>2</v>
      </c>
      <c r="X115" s="10">
        <f t="shared" si="1"/>
        <v>4.8799999999999937</v>
      </c>
    </row>
    <row r="116" spans="1:24" ht="15.75" thickBot="1">
      <c r="A116" s="3">
        <v>115</v>
      </c>
      <c r="B116" s="4" t="s">
        <v>592</v>
      </c>
      <c r="C116" s="4" t="s">
        <v>94</v>
      </c>
      <c r="D116" s="3" t="s">
        <v>23</v>
      </c>
      <c r="E116" s="3">
        <v>22</v>
      </c>
      <c r="F116" s="3">
        <v>2017</v>
      </c>
      <c r="G116" s="3">
        <v>58</v>
      </c>
      <c r="H116" s="3">
        <v>242</v>
      </c>
      <c r="I116" s="3">
        <v>73</v>
      </c>
      <c r="J116" s="3">
        <v>10</v>
      </c>
      <c r="K116" s="3">
        <v>0</v>
      </c>
      <c r="L116" s="3">
        <v>13</v>
      </c>
      <c r="M116" s="3">
        <v>37</v>
      </c>
      <c r="N116" s="3">
        <v>34</v>
      </c>
      <c r="O116" s="3">
        <v>9</v>
      </c>
      <c r="P116" s="3">
        <v>67</v>
      </c>
      <c r="Q116" s="3">
        <v>0</v>
      </c>
      <c r="R116" s="3">
        <v>0</v>
      </c>
      <c r="S116" s="3">
        <v>0.30199999999999999</v>
      </c>
      <c r="T116" s="3">
        <v>0.84099999999999997</v>
      </c>
      <c r="U116" s="3">
        <v>17.5</v>
      </c>
      <c r="V116" s="3">
        <v>4</v>
      </c>
      <c r="W116" s="3">
        <v>4</v>
      </c>
      <c r="X116" s="9">
        <f t="shared" si="1"/>
        <v>5.37</v>
      </c>
    </row>
    <row r="117" spans="1:24" ht="15.75" thickBot="1">
      <c r="A117" s="6">
        <v>116</v>
      </c>
      <c r="B117" s="7" t="s">
        <v>433</v>
      </c>
      <c r="C117" s="7" t="s">
        <v>88</v>
      </c>
      <c r="D117" s="6" t="s">
        <v>10</v>
      </c>
      <c r="E117" s="6">
        <v>27</v>
      </c>
      <c r="F117" s="6">
        <v>2017</v>
      </c>
      <c r="G117" s="6">
        <v>70</v>
      </c>
      <c r="H117" s="6">
        <v>231</v>
      </c>
      <c r="I117" s="6">
        <v>68</v>
      </c>
      <c r="J117" s="6">
        <v>12</v>
      </c>
      <c r="K117" s="6">
        <v>1</v>
      </c>
      <c r="L117" s="6">
        <v>12</v>
      </c>
      <c r="M117" s="6">
        <v>39</v>
      </c>
      <c r="N117" s="6">
        <v>37</v>
      </c>
      <c r="O117" s="6">
        <v>8</v>
      </c>
      <c r="P117" s="6">
        <v>69</v>
      </c>
      <c r="Q117" s="6">
        <v>2</v>
      </c>
      <c r="R117" s="6">
        <v>1</v>
      </c>
      <c r="S117" s="6">
        <v>0.29399999999999998</v>
      </c>
      <c r="T117" s="6">
        <v>0.84399999999999997</v>
      </c>
      <c r="U117" s="6">
        <v>17.2</v>
      </c>
      <c r="V117" s="6">
        <v>6</v>
      </c>
      <c r="W117" s="6">
        <v>2</v>
      </c>
      <c r="X117" s="10">
        <f t="shared" si="1"/>
        <v>4.8999999999999897</v>
      </c>
    </row>
    <row r="118" spans="1:24" ht="15.75" thickBot="1">
      <c r="A118" s="3">
        <v>117</v>
      </c>
      <c r="B118" s="4" t="s">
        <v>79</v>
      </c>
      <c r="C118" s="4" t="s">
        <v>31</v>
      </c>
      <c r="D118" s="3" t="s">
        <v>53</v>
      </c>
      <c r="E118" s="3">
        <v>31</v>
      </c>
      <c r="F118" s="3">
        <v>2017</v>
      </c>
      <c r="G118" s="3">
        <v>157</v>
      </c>
      <c r="H118" s="3">
        <v>572</v>
      </c>
      <c r="I118" s="3">
        <v>150</v>
      </c>
      <c r="J118" s="3">
        <v>24</v>
      </c>
      <c r="K118" s="3">
        <v>2</v>
      </c>
      <c r="L118" s="3">
        <v>10</v>
      </c>
      <c r="M118" s="3">
        <v>63</v>
      </c>
      <c r="N118" s="3">
        <v>87</v>
      </c>
      <c r="O118" s="3">
        <v>63</v>
      </c>
      <c r="P118" s="3">
        <v>84</v>
      </c>
      <c r="Q118" s="3">
        <v>37</v>
      </c>
      <c r="R118" s="3">
        <v>9</v>
      </c>
      <c r="S118" s="3">
        <v>0.26200000000000001</v>
      </c>
      <c r="T118" s="3">
        <v>0.69799999999999995</v>
      </c>
      <c r="U118" s="3">
        <v>17</v>
      </c>
      <c r="V118" s="3">
        <v>3</v>
      </c>
      <c r="W118" s="3">
        <v>8</v>
      </c>
      <c r="X118" s="9">
        <f t="shared" si="1"/>
        <v>1.2999999999999883</v>
      </c>
    </row>
    <row r="119" spans="1:24" ht="15.75" thickBot="1">
      <c r="A119" s="6">
        <v>118</v>
      </c>
      <c r="B119" s="7" t="s">
        <v>456</v>
      </c>
      <c r="C119" s="7" t="s">
        <v>81</v>
      </c>
      <c r="D119" s="6" t="s">
        <v>53</v>
      </c>
      <c r="E119" s="6">
        <v>24</v>
      </c>
      <c r="F119" s="6">
        <v>2017</v>
      </c>
      <c r="G119" s="6">
        <v>129</v>
      </c>
      <c r="H119" s="6">
        <v>439</v>
      </c>
      <c r="I119" s="6">
        <v>114</v>
      </c>
      <c r="J119" s="6">
        <v>25</v>
      </c>
      <c r="K119" s="6">
        <v>7</v>
      </c>
      <c r="L119" s="6">
        <v>9</v>
      </c>
      <c r="M119" s="6">
        <v>55</v>
      </c>
      <c r="N119" s="6">
        <v>52</v>
      </c>
      <c r="O119" s="6">
        <v>30</v>
      </c>
      <c r="P119" s="6">
        <v>77</v>
      </c>
      <c r="Q119" s="6">
        <v>22</v>
      </c>
      <c r="R119" s="6">
        <v>6</v>
      </c>
      <c r="S119" s="6">
        <v>0.26</v>
      </c>
      <c r="T119" s="6">
        <v>0.71499999999999997</v>
      </c>
      <c r="U119" s="6">
        <v>16.899999999999999</v>
      </c>
      <c r="V119" s="6">
        <v>0</v>
      </c>
      <c r="W119" s="6">
        <v>4</v>
      </c>
      <c r="X119" s="10">
        <f t="shared" si="1"/>
        <v>1.0799999999999796</v>
      </c>
    </row>
    <row r="120" spans="1:24" ht="15.75" thickBot="1">
      <c r="A120" s="3">
        <v>119</v>
      </c>
      <c r="B120" s="4" t="s">
        <v>461</v>
      </c>
      <c r="C120" s="4" t="s">
        <v>59</v>
      </c>
      <c r="D120" s="3" t="s">
        <v>10</v>
      </c>
      <c r="E120" s="3">
        <v>27</v>
      </c>
      <c r="F120" s="3">
        <v>2017</v>
      </c>
      <c r="G120" s="3">
        <v>150</v>
      </c>
      <c r="H120" s="3">
        <v>565</v>
      </c>
      <c r="I120" s="3">
        <v>151</v>
      </c>
      <c r="J120" s="3">
        <v>27</v>
      </c>
      <c r="K120" s="3">
        <v>3</v>
      </c>
      <c r="L120" s="3">
        <v>22</v>
      </c>
      <c r="M120" s="3">
        <v>86</v>
      </c>
      <c r="N120" s="3">
        <v>68</v>
      </c>
      <c r="O120" s="3">
        <v>28</v>
      </c>
      <c r="P120" s="3">
        <v>25</v>
      </c>
      <c r="Q120" s="3">
        <v>0</v>
      </c>
      <c r="R120" s="3">
        <v>1</v>
      </c>
      <c r="S120" s="3">
        <v>0.26700000000000002</v>
      </c>
      <c r="T120" s="3">
        <v>0.74299999999999999</v>
      </c>
      <c r="U120" s="3">
        <v>16.8</v>
      </c>
      <c r="V120" s="3">
        <v>3</v>
      </c>
      <c r="W120" s="3">
        <v>9</v>
      </c>
      <c r="X120" s="9">
        <f t="shared" si="1"/>
        <v>-2.3899999999999961</v>
      </c>
    </row>
    <row r="121" spans="1:24" ht="15.75" thickBot="1">
      <c r="A121" s="6">
        <v>120</v>
      </c>
      <c r="B121" s="7" t="s">
        <v>462</v>
      </c>
      <c r="C121" s="7" t="s">
        <v>94</v>
      </c>
      <c r="D121" s="6" t="s">
        <v>29</v>
      </c>
      <c r="E121" s="6">
        <v>27</v>
      </c>
      <c r="F121" s="6">
        <v>2017</v>
      </c>
      <c r="G121" s="6">
        <v>132</v>
      </c>
      <c r="H121" s="6">
        <v>493</v>
      </c>
      <c r="I121" s="6">
        <v>117</v>
      </c>
      <c r="J121" s="6">
        <v>28</v>
      </c>
      <c r="K121" s="6">
        <v>4</v>
      </c>
      <c r="L121" s="6">
        <v>13</v>
      </c>
      <c r="M121" s="6">
        <v>54</v>
      </c>
      <c r="N121" s="6">
        <v>54</v>
      </c>
      <c r="O121" s="6">
        <v>58</v>
      </c>
      <c r="P121" s="6">
        <v>92</v>
      </c>
      <c r="Q121" s="6">
        <v>22</v>
      </c>
      <c r="R121" s="6">
        <v>5</v>
      </c>
      <c r="S121" s="6">
        <v>0.23699999999999999</v>
      </c>
      <c r="T121" s="6">
        <v>0.70799999999999996</v>
      </c>
      <c r="U121" s="6">
        <v>16.8</v>
      </c>
      <c r="V121" s="6">
        <v>3</v>
      </c>
      <c r="W121" s="6">
        <v>5</v>
      </c>
      <c r="X121" s="10">
        <f t="shared" si="1"/>
        <v>0.32999999999999297</v>
      </c>
    </row>
    <row r="122" spans="1:24" ht="15.75" thickBot="1">
      <c r="A122" s="3">
        <v>121</v>
      </c>
      <c r="B122" s="4" t="s">
        <v>212</v>
      </c>
      <c r="C122" s="4" t="s">
        <v>90</v>
      </c>
      <c r="D122" s="3" t="s">
        <v>44</v>
      </c>
      <c r="E122" s="3">
        <v>28</v>
      </c>
      <c r="F122" s="3">
        <v>2017</v>
      </c>
      <c r="G122" s="3">
        <v>157</v>
      </c>
      <c r="H122" s="3">
        <v>603</v>
      </c>
      <c r="I122" s="3">
        <v>154</v>
      </c>
      <c r="J122" s="3">
        <v>23</v>
      </c>
      <c r="K122" s="3">
        <v>3</v>
      </c>
      <c r="L122" s="3">
        <v>2</v>
      </c>
      <c r="M122" s="3">
        <v>49</v>
      </c>
      <c r="N122" s="3">
        <v>89</v>
      </c>
      <c r="O122" s="3">
        <v>63</v>
      </c>
      <c r="P122" s="3">
        <v>110</v>
      </c>
      <c r="Q122" s="3">
        <v>61</v>
      </c>
      <c r="R122" s="3">
        <v>16</v>
      </c>
      <c r="S122" s="3">
        <v>0.255</v>
      </c>
      <c r="T122" s="3">
        <v>0.64500000000000002</v>
      </c>
      <c r="U122" s="3">
        <v>16.5</v>
      </c>
      <c r="V122" s="3">
        <v>8</v>
      </c>
      <c r="W122" s="3">
        <v>6</v>
      </c>
      <c r="X122" s="9">
        <f t="shared" si="1"/>
        <v>-8.1400000000000219</v>
      </c>
    </row>
    <row r="123" spans="1:24" ht="15.75" thickBot="1">
      <c r="A123" s="6">
        <v>122</v>
      </c>
      <c r="B123" s="7" t="s">
        <v>470</v>
      </c>
      <c r="C123" s="7" t="s">
        <v>205</v>
      </c>
      <c r="D123" s="6" t="s">
        <v>53</v>
      </c>
      <c r="E123" s="6">
        <v>25</v>
      </c>
      <c r="F123" s="6">
        <v>2017</v>
      </c>
      <c r="G123" s="6">
        <v>131</v>
      </c>
      <c r="H123" s="6">
        <v>489</v>
      </c>
      <c r="I123" s="6">
        <v>115</v>
      </c>
      <c r="J123" s="6">
        <v>14</v>
      </c>
      <c r="K123" s="6">
        <v>3</v>
      </c>
      <c r="L123" s="6">
        <v>23</v>
      </c>
      <c r="M123" s="6">
        <v>69</v>
      </c>
      <c r="N123" s="6">
        <v>77</v>
      </c>
      <c r="O123" s="6">
        <v>36</v>
      </c>
      <c r="P123" s="6">
        <v>74</v>
      </c>
      <c r="Q123" s="6">
        <v>37</v>
      </c>
      <c r="R123" s="6">
        <v>9</v>
      </c>
      <c r="S123" s="6">
        <v>0.23499999999999999</v>
      </c>
      <c r="T123" s="6">
        <v>0.70899999999999996</v>
      </c>
      <c r="U123" s="6">
        <v>16.399999999999999</v>
      </c>
      <c r="V123" s="6">
        <v>5</v>
      </c>
      <c r="W123" s="6">
        <v>11</v>
      </c>
      <c r="X123" s="10">
        <f t="shared" si="1"/>
        <v>-4.0100000000000176</v>
      </c>
    </row>
    <row r="124" spans="1:24" ht="15.75" thickBot="1">
      <c r="A124" s="3">
        <v>123</v>
      </c>
      <c r="B124" s="4" t="s">
        <v>103</v>
      </c>
      <c r="C124" s="4" t="s">
        <v>46</v>
      </c>
      <c r="D124" s="3" t="s">
        <v>9</v>
      </c>
      <c r="E124" s="3">
        <v>30</v>
      </c>
      <c r="F124" s="3">
        <v>2017</v>
      </c>
      <c r="G124" s="3">
        <v>155</v>
      </c>
      <c r="H124" s="3">
        <v>608</v>
      </c>
      <c r="I124" s="3">
        <v>153</v>
      </c>
      <c r="J124" s="3">
        <v>25</v>
      </c>
      <c r="K124" s="3">
        <v>3</v>
      </c>
      <c r="L124" s="3">
        <v>23</v>
      </c>
      <c r="M124" s="3">
        <v>81</v>
      </c>
      <c r="N124" s="3">
        <v>76</v>
      </c>
      <c r="O124" s="3">
        <v>41</v>
      </c>
      <c r="P124" s="3">
        <v>105</v>
      </c>
      <c r="Q124" s="3">
        <v>0</v>
      </c>
      <c r="R124" s="3">
        <v>0</v>
      </c>
      <c r="S124" s="3">
        <v>0.252</v>
      </c>
      <c r="T124" s="3">
        <v>0.71899999999999997</v>
      </c>
      <c r="U124" s="3">
        <v>16.3</v>
      </c>
      <c r="V124" s="3">
        <v>8</v>
      </c>
      <c r="W124" s="3">
        <v>25</v>
      </c>
      <c r="X124" s="9">
        <f t="shared" si="1"/>
        <v>-16</v>
      </c>
    </row>
    <row r="125" spans="1:24" ht="15.75" thickBot="1">
      <c r="A125" s="6">
        <v>124</v>
      </c>
      <c r="B125" s="7" t="s">
        <v>305</v>
      </c>
      <c r="C125" s="7" t="s">
        <v>110</v>
      </c>
      <c r="D125" s="6" t="s">
        <v>44</v>
      </c>
      <c r="E125" s="6">
        <v>27</v>
      </c>
      <c r="F125" s="6">
        <v>2017</v>
      </c>
      <c r="G125" s="6">
        <v>130</v>
      </c>
      <c r="H125" s="6">
        <v>531</v>
      </c>
      <c r="I125" s="6">
        <v>138</v>
      </c>
      <c r="J125" s="6">
        <v>22</v>
      </c>
      <c r="K125" s="6">
        <v>2</v>
      </c>
      <c r="L125" s="6">
        <v>23</v>
      </c>
      <c r="M125" s="6">
        <v>71</v>
      </c>
      <c r="N125" s="6">
        <v>61</v>
      </c>
      <c r="O125" s="6">
        <v>31</v>
      </c>
      <c r="P125" s="6">
        <v>171</v>
      </c>
      <c r="Q125" s="6">
        <v>10</v>
      </c>
      <c r="R125" s="6">
        <v>7</v>
      </c>
      <c r="S125" s="6">
        <v>0.26</v>
      </c>
      <c r="T125" s="6">
        <v>0.74199999999999999</v>
      </c>
      <c r="U125" s="6">
        <v>16.3</v>
      </c>
      <c r="V125" s="6">
        <v>3</v>
      </c>
      <c r="W125" s="6">
        <v>8</v>
      </c>
      <c r="X125" s="10">
        <f t="shared" si="1"/>
        <v>-2.9500000000000259</v>
      </c>
    </row>
    <row r="126" spans="1:24" ht="15.75" thickBot="1">
      <c r="A126" s="3">
        <v>125</v>
      </c>
      <c r="B126" s="4" t="s">
        <v>464</v>
      </c>
      <c r="C126" s="4" t="s">
        <v>35</v>
      </c>
      <c r="D126" s="3" t="s">
        <v>53</v>
      </c>
      <c r="E126" s="3">
        <v>26</v>
      </c>
      <c r="F126" s="3">
        <v>2017</v>
      </c>
      <c r="G126" s="3">
        <v>138</v>
      </c>
      <c r="H126" s="3">
        <v>530</v>
      </c>
      <c r="I126" s="3">
        <v>135</v>
      </c>
      <c r="J126" s="3">
        <v>33</v>
      </c>
      <c r="K126" s="3">
        <v>2</v>
      </c>
      <c r="L126" s="3">
        <v>19</v>
      </c>
      <c r="M126" s="3">
        <v>68</v>
      </c>
      <c r="N126" s="3">
        <v>52</v>
      </c>
      <c r="O126" s="3">
        <v>13</v>
      </c>
      <c r="P126" s="3">
        <v>111</v>
      </c>
      <c r="Q126" s="3">
        <v>0</v>
      </c>
      <c r="R126" s="3">
        <v>0</v>
      </c>
      <c r="S126" s="3">
        <v>0.255</v>
      </c>
      <c r="T126" s="3">
        <v>0.70699999999999996</v>
      </c>
      <c r="U126" s="3">
        <v>16.100000000000001</v>
      </c>
      <c r="V126" s="3">
        <v>3</v>
      </c>
      <c r="W126" s="3">
        <v>10</v>
      </c>
      <c r="X126" s="9">
        <f t="shared" si="1"/>
        <v>-11.410000000000007</v>
      </c>
    </row>
    <row r="127" spans="1:24" ht="15.75" thickBot="1">
      <c r="A127" s="6">
        <v>126</v>
      </c>
      <c r="B127" s="7" t="s">
        <v>382</v>
      </c>
      <c r="C127" s="7" t="s">
        <v>83</v>
      </c>
      <c r="D127" s="6" t="s">
        <v>26</v>
      </c>
      <c r="E127" s="6">
        <v>27</v>
      </c>
      <c r="F127" s="6">
        <v>2017</v>
      </c>
      <c r="G127" s="6">
        <v>141</v>
      </c>
      <c r="H127" s="6">
        <v>543</v>
      </c>
      <c r="I127" s="6">
        <v>141</v>
      </c>
      <c r="J127" s="6">
        <v>31</v>
      </c>
      <c r="K127" s="6">
        <v>5</v>
      </c>
      <c r="L127" s="6">
        <v>9</v>
      </c>
      <c r="M127" s="6">
        <v>70</v>
      </c>
      <c r="N127" s="6">
        <v>73</v>
      </c>
      <c r="O127" s="6">
        <v>38</v>
      </c>
      <c r="P127" s="6">
        <v>117</v>
      </c>
      <c r="Q127" s="6">
        <v>25</v>
      </c>
      <c r="R127" s="6">
        <v>5</v>
      </c>
      <c r="S127" s="6">
        <v>0.26</v>
      </c>
      <c r="T127" s="6">
        <v>0.70199999999999996</v>
      </c>
      <c r="U127" s="6">
        <v>15.6</v>
      </c>
      <c r="V127" s="6">
        <v>10</v>
      </c>
      <c r="W127" s="6">
        <v>7</v>
      </c>
      <c r="X127" s="10">
        <f t="shared" si="1"/>
        <v>-6.250000000000008</v>
      </c>
    </row>
    <row r="128" spans="1:24" ht="15.75" thickBot="1">
      <c r="A128" s="3">
        <v>127</v>
      </c>
      <c r="B128" s="4" t="s">
        <v>593</v>
      </c>
      <c r="C128" s="4" t="s">
        <v>77</v>
      </c>
      <c r="D128" s="3" t="s">
        <v>32</v>
      </c>
      <c r="E128" s="3">
        <v>29</v>
      </c>
      <c r="F128" s="3">
        <v>2017</v>
      </c>
      <c r="G128" s="3">
        <v>40</v>
      </c>
      <c r="H128" s="3">
        <v>149</v>
      </c>
      <c r="I128" s="3">
        <v>50</v>
      </c>
      <c r="J128" s="3">
        <v>10</v>
      </c>
      <c r="K128" s="3">
        <v>1</v>
      </c>
      <c r="L128" s="3">
        <v>3</v>
      </c>
      <c r="M128" s="3">
        <v>21</v>
      </c>
      <c r="N128" s="3">
        <v>17</v>
      </c>
      <c r="O128" s="3">
        <v>9</v>
      </c>
      <c r="P128" s="3">
        <v>23</v>
      </c>
      <c r="Q128" s="3">
        <v>0</v>
      </c>
      <c r="R128" s="3">
        <v>1</v>
      </c>
      <c r="S128" s="3">
        <v>0.33600000000000002</v>
      </c>
      <c r="T128" s="3">
        <v>0.86299999999999999</v>
      </c>
      <c r="U128" s="3">
        <v>15.4</v>
      </c>
      <c r="V128" s="3">
        <v>4</v>
      </c>
      <c r="W128" s="3">
        <v>2</v>
      </c>
      <c r="X128" s="9">
        <f t="shared" si="1"/>
        <v>4.4799999999999951</v>
      </c>
    </row>
    <row r="129" spans="1:24" ht="15.75" thickBot="1">
      <c r="A129" s="6">
        <v>128</v>
      </c>
      <c r="B129" s="7" t="s">
        <v>391</v>
      </c>
      <c r="C129" s="7" t="s">
        <v>72</v>
      </c>
      <c r="D129" s="6" t="s">
        <v>26</v>
      </c>
      <c r="E129" s="6">
        <v>26</v>
      </c>
      <c r="F129" s="6">
        <v>2017</v>
      </c>
      <c r="G129" s="6">
        <v>123</v>
      </c>
      <c r="H129" s="6">
        <v>423</v>
      </c>
      <c r="I129" s="6">
        <v>101</v>
      </c>
      <c r="J129" s="6">
        <v>15</v>
      </c>
      <c r="K129" s="6">
        <v>2</v>
      </c>
      <c r="L129" s="6">
        <v>20</v>
      </c>
      <c r="M129" s="6">
        <v>76</v>
      </c>
      <c r="N129" s="6">
        <v>68</v>
      </c>
      <c r="O129" s="6">
        <v>77</v>
      </c>
      <c r="P129" s="6">
        <v>140</v>
      </c>
      <c r="Q129" s="6">
        <v>9</v>
      </c>
      <c r="R129" s="6">
        <v>9</v>
      </c>
      <c r="S129" s="6">
        <v>0.23899999999999999</v>
      </c>
      <c r="T129" s="6">
        <v>0.78100000000000003</v>
      </c>
      <c r="U129" s="6">
        <v>15.1</v>
      </c>
      <c r="V129" s="6">
        <v>0</v>
      </c>
      <c r="W129" s="6">
        <v>7</v>
      </c>
      <c r="X129" s="10">
        <f t="shared" si="1"/>
        <v>8.4500000000000099</v>
      </c>
    </row>
    <row r="130" spans="1:24" ht="15.75" thickBot="1">
      <c r="A130" s="3">
        <v>129</v>
      </c>
      <c r="B130" s="4" t="s">
        <v>352</v>
      </c>
      <c r="C130" s="4" t="s">
        <v>35</v>
      </c>
      <c r="D130" s="3" t="s">
        <v>44</v>
      </c>
      <c r="E130" s="3">
        <v>25</v>
      </c>
      <c r="F130" s="3">
        <v>2017</v>
      </c>
      <c r="G130" s="3">
        <v>147</v>
      </c>
      <c r="H130" s="3">
        <v>545</v>
      </c>
      <c r="I130" s="3">
        <v>142</v>
      </c>
      <c r="J130" s="3">
        <v>27</v>
      </c>
      <c r="K130" s="3">
        <v>2</v>
      </c>
      <c r="L130" s="3">
        <v>7</v>
      </c>
      <c r="M130" s="3">
        <v>48</v>
      </c>
      <c r="N130" s="3">
        <v>53</v>
      </c>
      <c r="O130" s="3">
        <v>47</v>
      </c>
      <c r="P130" s="3">
        <v>121</v>
      </c>
      <c r="Q130" s="3">
        <v>1</v>
      </c>
      <c r="R130" s="3">
        <v>1</v>
      </c>
      <c r="S130" s="3">
        <v>0.26100000000000001</v>
      </c>
      <c r="T130" s="3">
        <v>0.67500000000000004</v>
      </c>
      <c r="U130" s="3">
        <v>14.8</v>
      </c>
      <c r="V130" s="3">
        <v>3</v>
      </c>
      <c r="W130" s="3">
        <v>9</v>
      </c>
      <c r="X130" s="9">
        <f t="shared" ref="X130:X193" si="2">((0.47*(I130-J130-K130-L130)+0.78*J130+1.09*K130+1.4*L130+0.33*(O130-V130)+0.3*Q130-0.52*R130-0.26*(H130-I130-W130)-0.72*W130))</f>
        <v>-11.760000000000002</v>
      </c>
    </row>
    <row r="131" spans="1:24" ht="15.75" thickBot="1">
      <c r="A131" s="6">
        <v>130</v>
      </c>
      <c r="B131" s="7" t="s">
        <v>594</v>
      </c>
      <c r="C131" s="7" t="s">
        <v>46</v>
      </c>
      <c r="D131" s="6" t="s">
        <v>26</v>
      </c>
      <c r="E131" s="6">
        <v>25</v>
      </c>
      <c r="F131" s="6">
        <v>2017</v>
      </c>
      <c r="G131" s="6">
        <v>85</v>
      </c>
      <c r="H131" s="6">
        <v>267</v>
      </c>
      <c r="I131" s="6">
        <v>68</v>
      </c>
      <c r="J131" s="6">
        <v>12</v>
      </c>
      <c r="K131" s="6">
        <v>0</v>
      </c>
      <c r="L131" s="6">
        <v>17</v>
      </c>
      <c r="M131" s="6">
        <v>42</v>
      </c>
      <c r="N131" s="6">
        <v>35</v>
      </c>
      <c r="O131" s="6">
        <v>20</v>
      </c>
      <c r="P131" s="6">
        <v>80</v>
      </c>
      <c r="Q131" s="6">
        <v>3</v>
      </c>
      <c r="R131" s="6">
        <v>1</v>
      </c>
      <c r="S131" s="6">
        <v>0.255</v>
      </c>
      <c r="T131" s="6">
        <v>0.8</v>
      </c>
      <c r="U131" s="6">
        <v>14.8</v>
      </c>
      <c r="V131" s="6">
        <v>1</v>
      </c>
      <c r="W131" s="6">
        <v>3</v>
      </c>
      <c r="X131" s="10">
        <f t="shared" si="2"/>
        <v>5.0199999999999925</v>
      </c>
    </row>
    <row r="132" spans="1:24" ht="15.75" thickBot="1">
      <c r="A132" s="3">
        <v>131</v>
      </c>
      <c r="B132" s="4" t="s">
        <v>595</v>
      </c>
      <c r="C132" s="4" t="s">
        <v>43</v>
      </c>
      <c r="D132" s="3" t="s">
        <v>53</v>
      </c>
      <c r="E132" s="3">
        <v>26</v>
      </c>
      <c r="F132" s="3">
        <v>2017</v>
      </c>
      <c r="G132" s="3">
        <v>100</v>
      </c>
      <c r="H132" s="3">
        <v>319</v>
      </c>
      <c r="I132" s="3">
        <v>84</v>
      </c>
      <c r="J132" s="3">
        <v>16</v>
      </c>
      <c r="K132" s="3">
        <v>3</v>
      </c>
      <c r="L132" s="3">
        <v>9</v>
      </c>
      <c r="M132" s="3">
        <v>32</v>
      </c>
      <c r="N132" s="3">
        <v>42</v>
      </c>
      <c r="O132" s="3">
        <v>29</v>
      </c>
      <c r="P132" s="3">
        <v>38</v>
      </c>
      <c r="Q132" s="3">
        <v>7</v>
      </c>
      <c r="R132" s="3">
        <v>4</v>
      </c>
      <c r="S132" s="3">
        <v>0.26300000000000001</v>
      </c>
      <c r="T132" s="3">
        <v>0.747</v>
      </c>
      <c r="U132" s="3">
        <v>14.8</v>
      </c>
      <c r="V132" s="3">
        <v>4</v>
      </c>
      <c r="W132" s="3">
        <v>10</v>
      </c>
      <c r="X132" s="9">
        <f t="shared" si="2"/>
        <v>-2.7600000000000016</v>
      </c>
    </row>
    <row r="133" spans="1:24" ht="15.75" thickBot="1">
      <c r="A133" s="6">
        <v>132</v>
      </c>
      <c r="B133" s="7" t="s">
        <v>451</v>
      </c>
      <c r="C133" s="7" t="s">
        <v>81</v>
      </c>
      <c r="D133" s="6" t="s">
        <v>10</v>
      </c>
      <c r="E133" s="6">
        <v>26</v>
      </c>
      <c r="F133" s="6">
        <v>2017</v>
      </c>
      <c r="G133" s="6">
        <v>98</v>
      </c>
      <c r="H133" s="6">
        <v>369</v>
      </c>
      <c r="I133" s="6">
        <v>107</v>
      </c>
      <c r="J133" s="6">
        <v>23</v>
      </c>
      <c r="K133" s="6">
        <v>0</v>
      </c>
      <c r="L133" s="6">
        <v>4</v>
      </c>
      <c r="M133" s="6">
        <v>34</v>
      </c>
      <c r="N133" s="6">
        <v>40</v>
      </c>
      <c r="O133" s="6">
        <v>21</v>
      </c>
      <c r="P133" s="6">
        <v>54</v>
      </c>
      <c r="Q133" s="6">
        <v>0</v>
      </c>
      <c r="R133" s="6">
        <v>0</v>
      </c>
      <c r="S133" s="6">
        <v>0.28999999999999998</v>
      </c>
      <c r="T133" s="6">
        <v>0.71599999999999997</v>
      </c>
      <c r="U133" s="6">
        <v>13.9</v>
      </c>
      <c r="V133" s="6">
        <v>2</v>
      </c>
      <c r="W133" s="6">
        <v>7</v>
      </c>
      <c r="X133" s="10">
        <f t="shared" si="2"/>
        <v>-3.9300000000000006</v>
      </c>
    </row>
    <row r="134" spans="1:24" ht="15.75" thickBot="1">
      <c r="A134" s="3">
        <v>133</v>
      </c>
      <c r="B134" s="4" t="s">
        <v>596</v>
      </c>
      <c r="C134" s="4" t="s">
        <v>72</v>
      </c>
      <c r="D134" s="3" t="s">
        <v>29</v>
      </c>
      <c r="E134" s="3">
        <v>24</v>
      </c>
      <c r="F134" s="3">
        <v>2017</v>
      </c>
      <c r="G134" s="3">
        <v>73</v>
      </c>
      <c r="H134" s="3">
        <v>274</v>
      </c>
      <c r="I134" s="3">
        <v>86</v>
      </c>
      <c r="J134" s="3">
        <v>21</v>
      </c>
      <c r="K134" s="3">
        <v>3</v>
      </c>
      <c r="L134" s="3">
        <v>1</v>
      </c>
      <c r="M134" s="3">
        <v>25</v>
      </c>
      <c r="N134" s="3">
        <v>34</v>
      </c>
      <c r="O134" s="3">
        <v>34</v>
      </c>
      <c r="P134" s="3">
        <v>13</v>
      </c>
      <c r="Q134" s="3">
        <v>20</v>
      </c>
      <c r="R134" s="3">
        <v>15</v>
      </c>
      <c r="S134" s="3">
        <v>0.314</v>
      </c>
      <c r="T134" s="3">
        <v>0.81799999999999995</v>
      </c>
      <c r="U134" s="3">
        <v>13.8</v>
      </c>
      <c r="V134" s="3">
        <v>5</v>
      </c>
      <c r="W134" s="3">
        <v>2</v>
      </c>
      <c r="X134" s="9">
        <f t="shared" si="2"/>
        <v>7.6899999999999959</v>
      </c>
    </row>
    <row r="135" spans="1:24" ht="15.75" thickBot="1">
      <c r="A135" s="6">
        <v>134</v>
      </c>
      <c r="B135" s="7" t="s">
        <v>47</v>
      </c>
      <c r="C135" s="7" t="s">
        <v>35</v>
      </c>
      <c r="D135" s="6" t="s">
        <v>53</v>
      </c>
      <c r="E135" s="6">
        <v>35</v>
      </c>
      <c r="F135" s="6">
        <v>2017</v>
      </c>
      <c r="G135" s="6">
        <v>137</v>
      </c>
      <c r="H135" s="6">
        <v>428</v>
      </c>
      <c r="I135" s="6">
        <v>102</v>
      </c>
      <c r="J135" s="6">
        <v>16</v>
      </c>
      <c r="K135" s="6">
        <v>3</v>
      </c>
      <c r="L135" s="6">
        <v>15</v>
      </c>
      <c r="M135" s="6">
        <v>35</v>
      </c>
      <c r="N135" s="6">
        <v>57</v>
      </c>
      <c r="O135" s="6">
        <v>56</v>
      </c>
      <c r="P135" s="6">
        <v>59</v>
      </c>
      <c r="Q135" s="6">
        <v>2</v>
      </c>
      <c r="R135" s="6">
        <v>1</v>
      </c>
      <c r="S135" s="6">
        <v>0.23799999999999999</v>
      </c>
      <c r="T135" s="6">
        <v>0.72399999999999998</v>
      </c>
      <c r="U135" s="6">
        <v>13.7</v>
      </c>
      <c r="V135" s="6">
        <v>3</v>
      </c>
      <c r="W135" s="6">
        <v>15</v>
      </c>
      <c r="X135" s="10">
        <f t="shared" si="2"/>
        <v>-5.379999999999983</v>
      </c>
    </row>
    <row r="136" spans="1:24" ht="15.75" thickBot="1">
      <c r="A136" s="3">
        <v>135</v>
      </c>
      <c r="B136" s="4" t="s">
        <v>597</v>
      </c>
      <c r="C136" s="4" t="s">
        <v>35</v>
      </c>
      <c r="D136" s="3" t="s">
        <v>9</v>
      </c>
      <c r="E136" s="3">
        <v>24</v>
      </c>
      <c r="F136" s="3">
        <v>2017</v>
      </c>
      <c r="G136" s="3">
        <v>45</v>
      </c>
      <c r="H136" s="3">
        <v>147</v>
      </c>
      <c r="I136" s="3">
        <v>50</v>
      </c>
      <c r="J136" s="3">
        <v>16</v>
      </c>
      <c r="K136" s="3">
        <v>1</v>
      </c>
      <c r="L136" s="3">
        <v>0</v>
      </c>
      <c r="M136" s="3">
        <v>18</v>
      </c>
      <c r="N136" s="3">
        <v>17</v>
      </c>
      <c r="O136" s="3">
        <v>8</v>
      </c>
      <c r="P136" s="3">
        <v>29</v>
      </c>
      <c r="Q136" s="3">
        <v>1</v>
      </c>
      <c r="R136" s="3">
        <v>0</v>
      </c>
      <c r="S136" s="3">
        <v>0.34</v>
      </c>
      <c r="T136" s="3">
        <v>0.83699999999999997</v>
      </c>
      <c r="U136" s="3">
        <v>13.6</v>
      </c>
      <c r="V136" s="3">
        <v>0</v>
      </c>
      <c r="W136" s="3">
        <v>2</v>
      </c>
      <c r="X136" s="9">
        <f t="shared" si="2"/>
        <v>5.8800000000000043</v>
      </c>
    </row>
    <row r="137" spans="1:24" ht="15.75" thickBot="1">
      <c r="A137" s="6">
        <v>136</v>
      </c>
      <c r="B137" s="7" t="s">
        <v>598</v>
      </c>
      <c r="C137" s="7" t="s">
        <v>28</v>
      </c>
      <c r="D137" s="6" t="s">
        <v>53</v>
      </c>
      <c r="E137" s="6">
        <v>22</v>
      </c>
      <c r="F137" s="6">
        <v>2017</v>
      </c>
      <c r="G137" s="6">
        <v>60</v>
      </c>
      <c r="H137" s="6">
        <v>217</v>
      </c>
      <c r="I137" s="6">
        <v>65</v>
      </c>
      <c r="J137" s="6">
        <v>10</v>
      </c>
      <c r="K137" s="6">
        <v>0</v>
      </c>
      <c r="L137" s="6">
        <v>6</v>
      </c>
      <c r="M137" s="6">
        <v>34</v>
      </c>
      <c r="N137" s="6">
        <v>26</v>
      </c>
      <c r="O137" s="6">
        <v>10</v>
      </c>
      <c r="P137" s="6">
        <v>46</v>
      </c>
      <c r="Q137" s="6">
        <v>4</v>
      </c>
      <c r="R137" s="6">
        <v>0</v>
      </c>
      <c r="S137" s="6">
        <v>0.29899999999999999</v>
      </c>
      <c r="T137" s="6">
        <v>0.75900000000000001</v>
      </c>
      <c r="U137" s="6">
        <v>13.6</v>
      </c>
      <c r="V137" s="6">
        <v>1</v>
      </c>
      <c r="W137" s="6">
        <v>1</v>
      </c>
      <c r="X137" s="10">
        <f t="shared" si="2"/>
        <v>3.4200000000000008</v>
      </c>
    </row>
    <row r="138" spans="1:24" ht="15.75" thickBot="1">
      <c r="A138" s="3">
        <v>137</v>
      </c>
      <c r="B138" s="4" t="s">
        <v>291</v>
      </c>
      <c r="C138" s="4" t="s">
        <v>59</v>
      </c>
      <c r="D138" s="3" t="s">
        <v>9</v>
      </c>
      <c r="E138" s="3">
        <v>27</v>
      </c>
      <c r="F138" s="3">
        <v>2017</v>
      </c>
      <c r="G138" s="3">
        <v>99</v>
      </c>
      <c r="H138" s="3">
        <v>383</v>
      </c>
      <c r="I138" s="3">
        <v>100</v>
      </c>
      <c r="J138" s="3">
        <v>23</v>
      </c>
      <c r="K138" s="3">
        <v>4</v>
      </c>
      <c r="L138" s="3">
        <v>9</v>
      </c>
      <c r="M138" s="3">
        <v>37</v>
      </c>
      <c r="N138" s="3">
        <v>50</v>
      </c>
      <c r="O138" s="3">
        <v>35</v>
      </c>
      <c r="P138" s="3">
        <v>59</v>
      </c>
      <c r="Q138" s="3">
        <v>13</v>
      </c>
      <c r="R138" s="3">
        <v>6</v>
      </c>
      <c r="S138" s="3">
        <v>0.26100000000000001</v>
      </c>
      <c r="T138" s="3">
        <v>0.755</v>
      </c>
      <c r="U138" s="3">
        <v>13.5</v>
      </c>
      <c r="V138" s="3">
        <v>13</v>
      </c>
      <c r="W138" s="3">
        <v>8</v>
      </c>
      <c r="X138" s="9">
        <f t="shared" si="2"/>
        <v>-4.2400000000000038</v>
      </c>
    </row>
    <row r="139" spans="1:24" ht="15.75" thickBot="1">
      <c r="A139" s="6">
        <v>138</v>
      </c>
      <c r="B139" s="7" t="s">
        <v>346</v>
      </c>
      <c r="C139" s="7" t="s">
        <v>77</v>
      </c>
      <c r="D139" s="6" t="s">
        <v>53</v>
      </c>
      <c r="E139" s="6">
        <v>28</v>
      </c>
      <c r="F139" s="6">
        <v>2017</v>
      </c>
      <c r="G139" s="6">
        <v>142</v>
      </c>
      <c r="H139" s="6">
        <v>502</v>
      </c>
      <c r="I139" s="6">
        <v>118</v>
      </c>
      <c r="J139" s="6">
        <v>26</v>
      </c>
      <c r="K139" s="6">
        <v>4</v>
      </c>
      <c r="L139" s="6">
        <v>7</v>
      </c>
      <c r="M139" s="6">
        <v>37</v>
      </c>
      <c r="N139" s="6">
        <v>68</v>
      </c>
      <c r="O139" s="6">
        <v>88</v>
      </c>
      <c r="P139" s="6">
        <v>95</v>
      </c>
      <c r="Q139" s="6">
        <v>6</v>
      </c>
      <c r="R139" s="6">
        <v>6</v>
      </c>
      <c r="S139" s="6">
        <v>0.23499999999999999</v>
      </c>
      <c r="T139" s="6">
        <v>0.69699999999999995</v>
      </c>
      <c r="U139" s="6">
        <v>13.3</v>
      </c>
      <c r="V139" s="6">
        <v>4</v>
      </c>
      <c r="W139" s="6">
        <v>5</v>
      </c>
      <c r="X139" s="10">
        <f t="shared" si="2"/>
        <v>-3.2300000000000093</v>
      </c>
    </row>
    <row r="140" spans="1:24" ht="15.75" thickBot="1">
      <c r="A140" s="3">
        <v>139</v>
      </c>
      <c r="B140" s="4" t="s">
        <v>290</v>
      </c>
      <c r="C140" s="4" t="s">
        <v>81</v>
      </c>
      <c r="D140" s="3" t="s">
        <v>10</v>
      </c>
      <c r="E140" s="3">
        <v>27</v>
      </c>
      <c r="F140" s="3">
        <v>2017</v>
      </c>
      <c r="G140" s="3">
        <v>126</v>
      </c>
      <c r="H140" s="3">
        <v>434</v>
      </c>
      <c r="I140" s="3">
        <v>109</v>
      </c>
      <c r="J140" s="3">
        <v>18</v>
      </c>
      <c r="K140" s="3">
        <v>7</v>
      </c>
      <c r="L140" s="3">
        <v>4</v>
      </c>
      <c r="M140" s="3">
        <v>42</v>
      </c>
      <c r="N140" s="3">
        <v>66</v>
      </c>
      <c r="O140" s="3">
        <v>72</v>
      </c>
      <c r="P140" s="3">
        <v>103</v>
      </c>
      <c r="Q140" s="3">
        <v>6</v>
      </c>
      <c r="R140" s="3">
        <v>6</v>
      </c>
      <c r="S140" s="3">
        <v>0.251</v>
      </c>
      <c r="T140" s="3">
        <v>0.71399999999999997</v>
      </c>
      <c r="U140" s="3">
        <v>13.3</v>
      </c>
      <c r="V140" s="3">
        <v>5</v>
      </c>
      <c r="W140" s="3">
        <v>6</v>
      </c>
      <c r="X140" s="9">
        <f t="shared" si="2"/>
        <v>-1.6000000000000156</v>
      </c>
    </row>
    <row r="141" spans="1:24" ht="15.75" thickBot="1">
      <c r="A141" s="6">
        <v>140</v>
      </c>
      <c r="B141" s="7" t="s">
        <v>599</v>
      </c>
      <c r="C141" s="7" t="s">
        <v>167</v>
      </c>
      <c r="D141" s="6" t="s">
        <v>10</v>
      </c>
      <c r="E141" s="6">
        <v>32</v>
      </c>
      <c r="F141" s="6">
        <v>2017</v>
      </c>
      <c r="G141" s="6">
        <v>80</v>
      </c>
      <c r="H141" s="6">
        <v>233</v>
      </c>
      <c r="I141" s="6">
        <v>57</v>
      </c>
      <c r="J141" s="6">
        <v>16</v>
      </c>
      <c r="K141" s="6">
        <v>1</v>
      </c>
      <c r="L141" s="6">
        <v>11</v>
      </c>
      <c r="M141" s="6">
        <v>31</v>
      </c>
      <c r="N141" s="6">
        <v>29</v>
      </c>
      <c r="O141" s="6">
        <v>35</v>
      </c>
      <c r="P141" s="6">
        <v>58</v>
      </c>
      <c r="Q141" s="6">
        <v>2</v>
      </c>
      <c r="R141" s="6">
        <v>3</v>
      </c>
      <c r="S141" s="6">
        <v>0.245</v>
      </c>
      <c r="T141" s="6">
        <v>0.81200000000000006</v>
      </c>
      <c r="U141" s="6">
        <v>13.1</v>
      </c>
      <c r="V141" s="6">
        <v>2</v>
      </c>
      <c r="W141" s="6">
        <v>2</v>
      </c>
      <c r="X141" s="10">
        <f t="shared" si="2"/>
        <v>5.8499999999999925</v>
      </c>
    </row>
    <row r="142" spans="1:24" ht="15.75" thickBot="1">
      <c r="A142" s="3">
        <v>141</v>
      </c>
      <c r="B142" s="4" t="s">
        <v>600</v>
      </c>
      <c r="C142" s="4" t="s">
        <v>81</v>
      </c>
      <c r="D142" s="3" t="s">
        <v>26</v>
      </c>
      <c r="E142" s="3">
        <v>35</v>
      </c>
      <c r="F142" s="3">
        <v>2017</v>
      </c>
      <c r="G142" s="3">
        <v>116</v>
      </c>
      <c r="H142" s="3">
        <v>413</v>
      </c>
      <c r="I142" s="3">
        <v>113</v>
      </c>
      <c r="J142" s="3">
        <v>18</v>
      </c>
      <c r="K142" s="3">
        <v>3</v>
      </c>
      <c r="L142" s="3">
        <v>3</v>
      </c>
      <c r="M142" s="3">
        <v>48</v>
      </c>
      <c r="N142" s="3">
        <v>59</v>
      </c>
      <c r="O142" s="3">
        <v>55</v>
      </c>
      <c r="P142" s="3">
        <v>55</v>
      </c>
      <c r="Q142" s="3">
        <v>7</v>
      </c>
      <c r="R142" s="3">
        <v>2</v>
      </c>
      <c r="S142" s="3">
        <v>0.27400000000000002</v>
      </c>
      <c r="T142" s="3">
        <v>0.72599999999999998</v>
      </c>
      <c r="U142" s="3">
        <v>12.7</v>
      </c>
      <c r="V142" s="3">
        <v>13</v>
      </c>
      <c r="W142" s="3">
        <v>10</v>
      </c>
      <c r="X142" s="9">
        <f t="shared" si="2"/>
        <v>-4.3400000000000141</v>
      </c>
    </row>
    <row r="143" spans="1:24" ht="15.75" thickBot="1">
      <c r="A143" s="6">
        <v>142</v>
      </c>
      <c r="B143" s="7" t="s">
        <v>64</v>
      </c>
      <c r="C143" s="7" t="s">
        <v>72</v>
      </c>
      <c r="D143" s="6" t="s">
        <v>23</v>
      </c>
      <c r="E143" s="6">
        <v>37</v>
      </c>
      <c r="F143" s="6">
        <v>2017</v>
      </c>
      <c r="G143" s="6">
        <v>55</v>
      </c>
      <c r="H143" s="6">
        <v>175</v>
      </c>
      <c r="I143" s="6">
        <v>54</v>
      </c>
      <c r="J143" s="6">
        <v>11</v>
      </c>
      <c r="K143" s="6">
        <v>0</v>
      </c>
      <c r="L143" s="6">
        <v>7</v>
      </c>
      <c r="M143" s="6">
        <v>35</v>
      </c>
      <c r="N143" s="6">
        <v>26</v>
      </c>
      <c r="O143" s="6">
        <v>15</v>
      </c>
      <c r="P143" s="6">
        <v>7</v>
      </c>
      <c r="Q143" s="6">
        <v>0</v>
      </c>
      <c r="R143" s="6">
        <v>1</v>
      </c>
      <c r="S143" s="6">
        <v>0.309</v>
      </c>
      <c r="T143" s="6">
        <v>0.85399999999999998</v>
      </c>
      <c r="U143" s="6">
        <v>12.7</v>
      </c>
      <c r="V143" s="6">
        <v>1</v>
      </c>
      <c r="W143" s="6">
        <v>6</v>
      </c>
      <c r="X143" s="10">
        <f t="shared" si="2"/>
        <v>5.1799999999999891</v>
      </c>
    </row>
    <row r="144" spans="1:24" ht="15.75" thickBot="1">
      <c r="A144" s="3">
        <v>143</v>
      </c>
      <c r="B144" s="4" t="s">
        <v>601</v>
      </c>
      <c r="C144" s="4" t="s">
        <v>77</v>
      </c>
      <c r="D144" s="3" t="s">
        <v>26</v>
      </c>
      <c r="E144" s="3">
        <v>28</v>
      </c>
      <c r="F144" s="3">
        <v>2017</v>
      </c>
      <c r="G144" s="3">
        <v>16</v>
      </c>
      <c r="H144" s="3">
        <v>58</v>
      </c>
      <c r="I144" s="3">
        <v>27</v>
      </c>
      <c r="J144" s="3">
        <v>5</v>
      </c>
      <c r="K144" s="3">
        <v>1</v>
      </c>
      <c r="L144" s="3">
        <v>1</v>
      </c>
      <c r="M144" s="3">
        <v>10</v>
      </c>
      <c r="N144" s="3">
        <v>15</v>
      </c>
      <c r="O144" s="3">
        <v>4</v>
      </c>
      <c r="P144" s="3">
        <v>7</v>
      </c>
      <c r="Q144" s="3">
        <v>0</v>
      </c>
      <c r="R144" s="3">
        <v>0</v>
      </c>
      <c r="S144" s="3">
        <v>0.46600000000000003</v>
      </c>
      <c r="T144" s="3">
        <v>1.1379999999999999</v>
      </c>
      <c r="U144" s="3">
        <v>12.6</v>
      </c>
      <c r="V144" s="3">
        <v>0</v>
      </c>
      <c r="W144" s="3">
        <v>0</v>
      </c>
      <c r="X144" s="9">
        <f t="shared" si="2"/>
        <v>9.0499999999999989</v>
      </c>
    </row>
    <row r="145" spans="1:24" ht="15.75" thickBot="1">
      <c r="A145" s="6">
        <v>144</v>
      </c>
      <c r="B145" s="7" t="s">
        <v>92</v>
      </c>
      <c r="C145" s="7" t="s">
        <v>22</v>
      </c>
      <c r="D145" s="6" t="s">
        <v>9</v>
      </c>
      <c r="E145" s="6">
        <v>31</v>
      </c>
      <c r="F145" s="6">
        <v>2017</v>
      </c>
      <c r="G145" s="6">
        <v>109</v>
      </c>
      <c r="H145" s="6">
        <v>404</v>
      </c>
      <c r="I145" s="6">
        <v>102</v>
      </c>
      <c r="J145" s="6">
        <v>22</v>
      </c>
      <c r="K145" s="6">
        <v>1</v>
      </c>
      <c r="L145" s="6">
        <v>9</v>
      </c>
      <c r="M145" s="6">
        <v>41</v>
      </c>
      <c r="N145" s="6">
        <v>40</v>
      </c>
      <c r="O145" s="6">
        <v>47</v>
      </c>
      <c r="P145" s="6">
        <v>70</v>
      </c>
      <c r="Q145" s="6">
        <v>1</v>
      </c>
      <c r="R145" s="6">
        <v>2</v>
      </c>
      <c r="S145" s="6">
        <v>0.253</v>
      </c>
      <c r="T145" s="6">
        <v>0.70499999999999996</v>
      </c>
      <c r="U145" s="6">
        <v>12.3</v>
      </c>
      <c r="V145" s="6">
        <v>0</v>
      </c>
      <c r="W145" s="6">
        <v>9</v>
      </c>
      <c r="X145" s="10">
        <f t="shared" si="2"/>
        <v>-4.1400000000000103</v>
      </c>
    </row>
    <row r="146" spans="1:24" ht="15.75" thickBot="1">
      <c r="A146" s="3">
        <v>145</v>
      </c>
      <c r="B146" s="4" t="s">
        <v>602</v>
      </c>
      <c r="C146" s="4" t="s">
        <v>25</v>
      </c>
      <c r="D146" s="3" t="s">
        <v>9</v>
      </c>
      <c r="E146" s="3">
        <v>24</v>
      </c>
      <c r="F146" s="3">
        <v>2017</v>
      </c>
      <c r="G146" s="3">
        <v>92</v>
      </c>
      <c r="H146" s="3">
        <v>326</v>
      </c>
      <c r="I146" s="3">
        <v>98</v>
      </c>
      <c r="J146" s="3">
        <v>25</v>
      </c>
      <c r="K146" s="3">
        <v>3</v>
      </c>
      <c r="L146" s="3">
        <v>0</v>
      </c>
      <c r="M146" s="3">
        <v>27</v>
      </c>
      <c r="N146" s="3">
        <v>48</v>
      </c>
      <c r="O146" s="3">
        <v>16</v>
      </c>
      <c r="P146" s="3">
        <v>51</v>
      </c>
      <c r="Q146" s="3">
        <v>7</v>
      </c>
      <c r="R146" s="3">
        <v>1</v>
      </c>
      <c r="S146" s="3">
        <v>0.30099999999999999</v>
      </c>
      <c r="T146" s="3">
        <v>0.73099999999999998</v>
      </c>
      <c r="U146" s="3">
        <v>12.2</v>
      </c>
      <c r="V146" s="3">
        <v>3</v>
      </c>
      <c r="W146" s="3">
        <v>9</v>
      </c>
      <c r="X146" s="9">
        <f t="shared" si="2"/>
        <v>-1.8800000000000052</v>
      </c>
    </row>
    <row r="147" spans="1:24" ht="15.75" thickBot="1">
      <c r="A147" s="6">
        <v>146</v>
      </c>
      <c r="B147" s="7" t="s">
        <v>76</v>
      </c>
      <c r="C147" s="7" t="s">
        <v>77</v>
      </c>
      <c r="D147" s="6" t="s">
        <v>29</v>
      </c>
      <c r="E147" s="6">
        <v>30</v>
      </c>
      <c r="F147" s="6">
        <v>2017</v>
      </c>
      <c r="G147" s="6">
        <v>157</v>
      </c>
      <c r="H147" s="6">
        <v>601</v>
      </c>
      <c r="I147" s="6">
        <v>146</v>
      </c>
      <c r="J147" s="6">
        <v>35</v>
      </c>
      <c r="K147" s="6">
        <v>7</v>
      </c>
      <c r="L147" s="6">
        <v>14</v>
      </c>
      <c r="M147" s="6">
        <v>74</v>
      </c>
      <c r="N147" s="6">
        <v>62</v>
      </c>
      <c r="O147" s="6">
        <v>47</v>
      </c>
      <c r="P147" s="6">
        <v>130</v>
      </c>
      <c r="Q147" s="6">
        <v>19</v>
      </c>
      <c r="R147" s="6">
        <v>11</v>
      </c>
      <c r="S147" s="6">
        <v>0.24299999999999999</v>
      </c>
      <c r="T147" s="6">
        <v>0.69399999999999995</v>
      </c>
      <c r="U147" s="6">
        <v>12.1</v>
      </c>
      <c r="V147" s="6">
        <v>4</v>
      </c>
      <c r="W147" s="6">
        <v>8</v>
      </c>
      <c r="X147" s="10">
        <f t="shared" si="2"/>
        <v>-10.980000000000013</v>
      </c>
    </row>
    <row r="148" spans="1:24" ht="15.75" thickBot="1">
      <c r="A148" s="3">
        <v>147</v>
      </c>
      <c r="B148" s="4" t="s">
        <v>234</v>
      </c>
      <c r="C148" s="4" t="s">
        <v>110</v>
      </c>
      <c r="D148" s="3" t="s">
        <v>26</v>
      </c>
      <c r="E148" s="3">
        <v>26</v>
      </c>
      <c r="F148" s="3">
        <v>2017</v>
      </c>
      <c r="G148" s="3">
        <v>130</v>
      </c>
      <c r="H148" s="3">
        <v>459</v>
      </c>
      <c r="I148" s="3">
        <v>106</v>
      </c>
      <c r="J148" s="3">
        <v>34</v>
      </c>
      <c r="K148" s="3">
        <v>1</v>
      </c>
      <c r="L148" s="3">
        <v>20</v>
      </c>
      <c r="M148" s="3">
        <v>52</v>
      </c>
      <c r="N148" s="3">
        <v>49</v>
      </c>
      <c r="O148" s="3">
        <v>36</v>
      </c>
      <c r="P148" s="3">
        <v>95</v>
      </c>
      <c r="Q148" s="3">
        <v>0</v>
      </c>
      <c r="R148" s="3">
        <v>1</v>
      </c>
      <c r="S148" s="3">
        <v>0.23100000000000001</v>
      </c>
      <c r="T148" s="3">
        <v>0.73</v>
      </c>
      <c r="U148" s="3">
        <v>12.1</v>
      </c>
      <c r="V148" s="3">
        <v>5</v>
      </c>
      <c r="W148" s="3">
        <v>11</v>
      </c>
      <c r="X148" s="9">
        <f t="shared" si="2"/>
        <v>-7.5499999999999954</v>
      </c>
    </row>
    <row r="149" spans="1:24" ht="15.75" thickBot="1">
      <c r="A149" s="6">
        <v>148</v>
      </c>
      <c r="B149" s="7" t="s">
        <v>603</v>
      </c>
      <c r="C149" s="7" t="s">
        <v>35</v>
      </c>
      <c r="D149" s="6" t="s">
        <v>10</v>
      </c>
      <c r="E149" s="6">
        <v>27</v>
      </c>
      <c r="F149" s="6">
        <v>2017</v>
      </c>
      <c r="G149" s="6">
        <v>81</v>
      </c>
      <c r="H149" s="6">
        <v>246</v>
      </c>
      <c r="I149" s="6">
        <v>69</v>
      </c>
      <c r="J149" s="6">
        <v>17</v>
      </c>
      <c r="K149" s="6">
        <v>1</v>
      </c>
      <c r="L149" s="6">
        <v>4</v>
      </c>
      <c r="M149" s="6">
        <v>29</v>
      </c>
      <c r="N149" s="6">
        <v>25</v>
      </c>
      <c r="O149" s="6">
        <v>17</v>
      </c>
      <c r="P149" s="6">
        <v>44</v>
      </c>
      <c r="Q149" s="6">
        <v>0</v>
      </c>
      <c r="R149" s="6">
        <v>0</v>
      </c>
      <c r="S149" s="6">
        <v>0.28100000000000003</v>
      </c>
      <c r="T149" s="6">
        <v>0.73499999999999999</v>
      </c>
      <c r="U149" s="6">
        <v>12.1</v>
      </c>
      <c r="V149" s="6">
        <v>2</v>
      </c>
      <c r="W149" s="6">
        <v>5</v>
      </c>
      <c r="X149" s="10">
        <f t="shared" si="2"/>
        <v>-1.3299999999999894</v>
      </c>
    </row>
    <row r="150" spans="1:24" ht="15.75" thickBot="1">
      <c r="A150" s="3">
        <v>149</v>
      </c>
      <c r="B150" s="4" t="s">
        <v>604</v>
      </c>
      <c r="C150" s="4" t="s">
        <v>167</v>
      </c>
      <c r="D150" s="3" t="s">
        <v>10</v>
      </c>
      <c r="E150" s="3">
        <v>24</v>
      </c>
      <c r="F150" s="3">
        <v>2017</v>
      </c>
      <c r="G150" s="3">
        <v>90</v>
      </c>
      <c r="H150" s="3">
        <v>287</v>
      </c>
      <c r="I150" s="3">
        <v>79</v>
      </c>
      <c r="J150" s="3">
        <v>17</v>
      </c>
      <c r="K150" s="3">
        <v>1</v>
      </c>
      <c r="L150" s="3">
        <v>6</v>
      </c>
      <c r="M150" s="3">
        <v>29</v>
      </c>
      <c r="N150" s="3">
        <v>36</v>
      </c>
      <c r="O150" s="3">
        <v>14</v>
      </c>
      <c r="P150" s="3">
        <v>50</v>
      </c>
      <c r="Q150" s="3">
        <v>7</v>
      </c>
      <c r="R150" s="3">
        <v>1</v>
      </c>
      <c r="S150" s="3">
        <v>0.27500000000000002</v>
      </c>
      <c r="T150" s="3">
        <v>0.71899999999999997</v>
      </c>
      <c r="U150" s="3">
        <v>12.1</v>
      </c>
      <c r="V150" s="3">
        <v>4</v>
      </c>
      <c r="W150" s="3">
        <v>3</v>
      </c>
      <c r="X150" s="9">
        <f t="shared" si="2"/>
        <v>-1.9800000000000075</v>
      </c>
    </row>
    <row r="151" spans="1:24" ht="15.75" thickBot="1">
      <c r="A151" s="6">
        <v>150</v>
      </c>
      <c r="B151" s="7" t="s">
        <v>605</v>
      </c>
      <c r="C151" s="7" t="s">
        <v>35</v>
      </c>
      <c r="D151" s="6" t="s">
        <v>32</v>
      </c>
      <c r="E151" s="6">
        <v>24</v>
      </c>
      <c r="F151" s="6">
        <v>2017</v>
      </c>
      <c r="G151" s="6">
        <v>70</v>
      </c>
      <c r="H151" s="6">
        <v>287</v>
      </c>
      <c r="I151" s="6">
        <v>68</v>
      </c>
      <c r="J151" s="6">
        <v>15</v>
      </c>
      <c r="K151" s="6">
        <v>1</v>
      </c>
      <c r="L151" s="6">
        <v>8</v>
      </c>
      <c r="M151" s="6">
        <v>29</v>
      </c>
      <c r="N151" s="6">
        <v>36</v>
      </c>
      <c r="O151" s="6">
        <v>21</v>
      </c>
      <c r="P151" s="6">
        <v>76</v>
      </c>
      <c r="Q151" s="6">
        <v>24</v>
      </c>
      <c r="R151" s="6">
        <v>3</v>
      </c>
      <c r="S151" s="6">
        <v>0.23699999999999999</v>
      </c>
      <c r="T151" s="6">
        <v>0.67300000000000004</v>
      </c>
      <c r="U151" s="6">
        <v>11.9</v>
      </c>
      <c r="V151" s="6">
        <v>3</v>
      </c>
      <c r="W151" s="6">
        <v>2</v>
      </c>
      <c r="X151" s="10">
        <f t="shared" si="2"/>
        <v>-1.6100000000000017</v>
      </c>
    </row>
    <row r="152" spans="1:24" ht="15.75" thickBot="1">
      <c r="A152" s="3">
        <v>151</v>
      </c>
      <c r="B152" s="4" t="s">
        <v>107</v>
      </c>
      <c r="C152" s="4" t="s">
        <v>83</v>
      </c>
      <c r="D152" s="3" t="s">
        <v>32</v>
      </c>
      <c r="E152" s="3">
        <v>29</v>
      </c>
      <c r="F152" s="3">
        <v>2017</v>
      </c>
      <c r="G152" s="3">
        <v>121</v>
      </c>
      <c r="H152" s="3">
        <v>418</v>
      </c>
      <c r="I152" s="3">
        <v>106</v>
      </c>
      <c r="J152" s="3">
        <v>9</v>
      </c>
      <c r="K152" s="3">
        <v>3</v>
      </c>
      <c r="L152" s="3">
        <v>10</v>
      </c>
      <c r="M152" s="3">
        <v>43</v>
      </c>
      <c r="N152" s="3">
        <v>50</v>
      </c>
      <c r="O152" s="3">
        <v>50</v>
      </c>
      <c r="P152" s="3">
        <v>84</v>
      </c>
      <c r="Q152" s="3">
        <v>0</v>
      </c>
      <c r="R152" s="3">
        <v>1</v>
      </c>
      <c r="S152" s="3">
        <v>0.254</v>
      </c>
      <c r="T152" s="3">
        <v>0.69</v>
      </c>
      <c r="U152" s="3">
        <v>11.8</v>
      </c>
      <c r="V152" s="3">
        <v>0</v>
      </c>
      <c r="W152" s="3">
        <v>8</v>
      </c>
      <c r="X152" s="9">
        <f t="shared" si="2"/>
        <v>-5.0499999999999918</v>
      </c>
    </row>
    <row r="153" spans="1:24" ht="15.75" thickBot="1">
      <c r="A153" s="6">
        <v>152</v>
      </c>
      <c r="B153" s="7" t="s">
        <v>444</v>
      </c>
      <c r="C153" s="7" t="s">
        <v>167</v>
      </c>
      <c r="D153" s="6" t="s">
        <v>9</v>
      </c>
      <c r="E153" s="6">
        <v>26</v>
      </c>
      <c r="F153" s="6">
        <v>2017</v>
      </c>
      <c r="G153" s="6">
        <v>154</v>
      </c>
      <c r="H153" s="6">
        <v>598</v>
      </c>
      <c r="I153" s="6">
        <v>165</v>
      </c>
      <c r="J153" s="6">
        <v>38</v>
      </c>
      <c r="K153" s="6">
        <v>0</v>
      </c>
      <c r="L153" s="6">
        <v>11</v>
      </c>
      <c r="M153" s="6">
        <v>67</v>
      </c>
      <c r="N153" s="6">
        <v>72</v>
      </c>
      <c r="O153" s="6">
        <v>56</v>
      </c>
      <c r="P153" s="6">
        <v>113</v>
      </c>
      <c r="Q153" s="6">
        <v>3</v>
      </c>
      <c r="R153" s="6">
        <v>2</v>
      </c>
      <c r="S153" s="6">
        <v>0.27600000000000002</v>
      </c>
      <c r="T153" s="6">
        <v>0.73199999999999998</v>
      </c>
      <c r="U153" s="6">
        <v>11.6</v>
      </c>
      <c r="V153" s="6">
        <v>1</v>
      </c>
      <c r="W153" s="6">
        <v>15</v>
      </c>
      <c r="X153" s="10">
        <f t="shared" si="2"/>
        <v>-1.9099999999999984</v>
      </c>
    </row>
    <row r="154" spans="1:24" ht="15.75" thickBot="1">
      <c r="A154" s="3">
        <v>153</v>
      </c>
      <c r="B154" s="4" t="s">
        <v>273</v>
      </c>
      <c r="C154" s="4" t="s">
        <v>86</v>
      </c>
      <c r="D154" s="3" t="s">
        <v>29</v>
      </c>
      <c r="E154" s="3">
        <v>32</v>
      </c>
      <c r="F154" s="3">
        <v>2017</v>
      </c>
      <c r="G154" s="3">
        <v>143</v>
      </c>
      <c r="H154" s="3">
        <v>481</v>
      </c>
      <c r="I154" s="3">
        <v>106</v>
      </c>
      <c r="J154" s="3">
        <v>20</v>
      </c>
      <c r="K154" s="3">
        <v>0</v>
      </c>
      <c r="L154" s="3">
        <v>18</v>
      </c>
      <c r="M154" s="3">
        <v>50</v>
      </c>
      <c r="N154" s="3">
        <v>62</v>
      </c>
      <c r="O154" s="3">
        <v>62</v>
      </c>
      <c r="P154" s="3">
        <v>118</v>
      </c>
      <c r="Q154" s="3">
        <v>1</v>
      </c>
      <c r="R154" s="3">
        <v>0</v>
      </c>
      <c r="S154" s="3">
        <v>0.22</v>
      </c>
      <c r="T154" s="3">
        <v>0.70199999999999996</v>
      </c>
      <c r="U154" s="3">
        <v>11.6</v>
      </c>
      <c r="V154" s="3">
        <v>15</v>
      </c>
      <c r="W154" s="3">
        <v>11</v>
      </c>
      <c r="X154" s="9">
        <f t="shared" si="2"/>
        <v>-13.989999999999993</v>
      </c>
    </row>
    <row r="155" spans="1:24" ht="15.75" thickBot="1">
      <c r="A155" s="6">
        <v>154</v>
      </c>
      <c r="B155" s="7" t="s">
        <v>606</v>
      </c>
      <c r="C155" s="7" t="s">
        <v>58</v>
      </c>
      <c r="D155" s="6" t="s">
        <v>26</v>
      </c>
      <c r="E155" s="6">
        <v>25</v>
      </c>
      <c r="F155" s="6">
        <v>2017</v>
      </c>
      <c r="G155" s="6">
        <v>50</v>
      </c>
      <c r="H155" s="6">
        <v>190</v>
      </c>
      <c r="I155" s="6">
        <v>52</v>
      </c>
      <c r="J155" s="6">
        <v>13</v>
      </c>
      <c r="K155" s="6">
        <v>4</v>
      </c>
      <c r="L155" s="6">
        <v>4</v>
      </c>
      <c r="M155" s="6">
        <v>27</v>
      </c>
      <c r="N155" s="6">
        <v>27</v>
      </c>
      <c r="O155" s="6">
        <v>19</v>
      </c>
      <c r="P155" s="6">
        <v>32</v>
      </c>
      <c r="Q155" s="6">
        <v>2</v>
      </c>
      <c r="R155" s="6">
        <v>0</v>
      </c>
      <c r="S155" s="6">
        <v>0.27400000000000002</v>
      </c>
      <c r="T155" s="6">
        <v>0.79200000000000004</v>
      </c>
      <c r="U155" s="6">
        <v>11.3</v>
      </c>
      <c r="V155" s="6">
        <v>2</v>
      </c>
      <c r="W155" s="6">
        <v>7</v>
      </c>
      <c r="X155" s="10">
        <f t="shared" si="2"/>
        <v>1.7800000000000002</v>
      </c>
    </row>
    <row r="156" spans="1:24" ht="15.75" thickBot="1">
      <c r="A156" s="3">
        <v>155</v>
      </c>
      <c r="B156" s="4" t="s">
        <v>350</v>
      </c>
      <c r="C156" s="4" t="s">
        <v>110</v>
      </c>
      <c r="D156" s="3" t="s">
        <v>29</v>
      </c>
      <c r="E156" s="3">
        <v>27</v>
      </c>
      <c r="F156" s="3">
        <v>2017</v>
      </c>
      <c r="G156" s="3">
        <v>59</v>
      </c>
      <c r="H156" s="3">
        <v>228</v>
      </c>
      <c r="I156" s="3">
        <v>65</v>
      </c>
      <c r="J156" s="3">
        <v>14</v>
      </c>
      <c r="K156" s="3">
        <v>0</v>
      </c>
      <c r="L156" s="3">
        <v>7</v>
      </c>
      <c r="M156" s="3">
        <v>17</v>
      </c>
      <c r="N156" s="3">
        <v>27</v>
      </c>
      <c r="O156" s="3">
        <v>22</v>
      </c>
      <c r="P156" s="3">
        <v>63</v>
      </c>
      <c r="Q156" s="3">
        <v>10</v>
      </c>
      <c r="R156" s="3">
        <v>8</v>
      </c>
      <c r="S156" s="3">
        <v>0.28499999999999998</v>
      </c>
      <c r="T156" s="3">
        <v>0.78500000000000003</v>
      </c>
      <c r="U156" s="3">
        <v>11.3</v>
      </c>
      <c r="V156" s="3">
        <v>0</v>
      </c>
      <c r="W156" s="3">
        <v>0</v>
      </c>
      <c r="X156" s="9">
        <f t="shared" si="2"/>
        <v>5.1199999999999974</v>
      </c>
    </row>
    <row r="157" spans="1:24" ht="15.75" thickBot="1">
      <c r="A157" s="6">
        <v>156</v>
      </c>
      <c r="B157" s="7" t="s">
        <v>607</v>
      </c>
      <c r="C157" s="7" t="s">
        <v>22</v>
      </c>
      <c r="D157" s="6" t="s">
        <v>23</v>
      </c>
      <c r="E157" s="6">
        <v>26</v>
      </c>
      <c r="F157" s="6">
        <v>2017</v>
      </c>
      <c r="G157" s="6">
        <v>19</v>
      </c>
      <c r="H157" s="6">
        <v>36</v>
      </c>
      <c r="I157" s="6">
        <v>14</v>
      </c>
      <c r="J157" s="6">
        <v>2</v>
      </c>
      <c r="K157" s="6">
        <v>2</v>
      </c>
      <c r="L157" s="6">
        <v>4</v>
      </c>
      <c r="M157" s="6">
        <v>19</v>
      </c>
      <c r="N157" s="6">
        <v>7</v>
      </c>
      <c r="O157" s="6">
        <v>6</v>
      </c>
      <c r="P157" s="6">
        <v>11</v>
      </c>
      <c r="Q157" s="6">
        <v>0</v>
      </c>
      <c r="R157" s="6">
        <v>0</v>
      </c>
      <c r="S157" s="6">
        <v>0.38900000000000001</v>
      </c>
      <c r="T157" s="6">
        <v>1.3560000000000001</v>
      </c>
      <c r="U157" s="6">
        <v>11.1</v>
      </c>
      <c r="V157" s="6">
        <v>1</v>
      </c>
      <c r="W157" s="6">
        <v>1</v>
      </c>
      <c r="X157" s="10">
        <f t="shared" si="2"/>
        <v>7.6300000000000017</v>
      </c>
    </row>
    <row r="158" spans="1:24" ht="15.75" thickBot="1">
      <c r="A158" s="3">
        <v>157</v>
      </c>
      <c r="B158" s="4" t="s">
        <v>188</v>
      </c>
      <c r="C158" s="4" t="s">
        <v>28</v>
      </c>
      <c r="D158" s="3" t="s">
        <v>44</v>
      </c>
      <c r="E158" s="3">
        <v>31</v>
      </c>
      <c r="F158" s="3">
        <v>2017</v>
      </c>
      <c r="G158" s="3">
        <v>79</v>
      </c>
      <c r="H158" s="3">
        <v>298</v>
      </c>
      <c r="I158" s="3">
        <v>81</v>
      </c>
      <c r="J158" s="3">
        <v>14</v>
      </c>
      <c r="K158" s="3">
        <v>5</v>
      </c>
      <c r="L158" s="3">
        <v>1</v>
      </c>
      <c r="M158" s="3">
        <v>28</v>
      </c>
      <c r="N158" s="3">
        <v>33</v>
      </c>
      <c r="O158" s="3">
        <v>30</v>
      </c>
      <c r="P158" s="3">
        <v>31</v>
      </c>
      <c r="Q158" s="3">
        <v>2</v>
      </c>
      <c r="R158" s="3">
        <v>1</v>
      </c>
      <c r="S158" s="3">
        <v>0.27200000000000002</v>
      </c>
      <c r="T158" s="3">
        <v>0.69899999999999995</v>
      </c>
      <c r="U158" s="3">
        <v>11</v>
      </c>
      <c r="V158" s="3">
        <v>0</v>
      </c>
      <c r="W158" s="3">
        <v>6</v>
      </c>
      <c r="X158" s="9">
        <f t="shared" si="2"/>
        <v>-2.7600000000000051</v>
      </c>
    </row>
    <row r="159" spans="1:24" ht="15.75" thickBot="1">
      <c r="A159" s="6">
        <v>158</v>
      </c>
      <c r="B159" s="7" t="s">
        <v>608</v>
      </c>
      <c r="C159" s="7" t="s">
        <v>110</v>
      </c>
      <c r="D159" s="6" t="s">
        <v>32</v>
      </c>
      <c r="E159" s="6">
        <v>28</v>
      </c>
      <c r="F159" s="6">
        <v>2017</v>
      </c>
      <c r="G159" s="6">
        <v>101</v>
      </c>
      <c r="H159" s="6">
        <v>350</v>
      </c>
      <c r="I159" s="6">
        <v>88</v>
      </c>
      <c r="J159" s="6">
        <v>18</v>
      </c>
      <c r="K159" s="6">
        <v>1</v>
      </c>
      <c r="L159" s="6">
        <v>4</v>
      </c>
      <c r="M159" s="6">
        <v>26</v>
      </c>
      <c r="N159" s="6">
        <v>40</v>
      </c>
      <c r="O159" s="6">
        <v>42</v>
      </c>
      <c r="P159" s="6">
        <v>89</v>
      </c>
      <c r="Q159" s="6">
        <v>0</v>
      </c>
      <c r="R159" s="6">
        <v>0</v>
      </c>
      <c r="S159" s="6">
        <v>0.251</v>
      </c>
      <c r="T159" s="6">
        <v>0.68</v>
      </c>
      <c r="U159" s="6">
        <v>10.9</v>
      </c>
      <c r="V159" s="6">
        <v>3</v>
      </c>
      <c r="W159" s="6">
        <v>8</v>
      </c>
      <c r="X159" s="10">
        <f t="shared" si="2"/>
        <v>-7.65</v>
      </c>
    </row>
    <row r="160" spans="1:24" ht="15.75" thickBot="1">
      <c r="A160" s="3">
        <v>159</v>
      </c>
      <c r="B160" s="4" t="s">
        <v>609</v>
      </c>
      <c r="C160" s="4" t="s">
        <v>88</v>
      </c>
      <c r="D160" s="3" t="s">
        <v>32</v>
      </c>
      <c r="E160" s="3">
        <v>22</v>
      </c>
      <c r="F160" s="3">
        <v>2017</v>
      </c>
      <c r="G160" s="3">
        <v>52</v>
      </c>
      <c r="H160" s="3">
        <v>164</v>
      </c>
      <c r="I160" s="3">
        <v>48</v>
      </c>
      <c r="J160" s="3">
        <v>9</v>
      </c>
      <c r="K160" s="3">
        <v>0</v>
      </c>
      <c r="L160" s="3">
        <v>6</v>
      </c>
      <c r="M160" s="3">
        <v>23</v>
      </c>
      <c r="N160" s="3">
        <v>25</v>
      </c>
      <c r="O160" s="3">
        <v>13</v>
      </c>
      <c r="P160" s="3">
        <v>33</v>
      </c>
      <c r="Q160" s="3">
        <v>0</v>
      </c>
      <c r="R160" s="3">
        <v>0</v>
      </c>
      <c r="S160" s="3">
        <v>0.29299999999999998</v>
      </c>
      <c r="T160" s="3">
        <v>0.80200000000000005</v>
      </c>
      <c r="U160" s="3">
        <v>10.7</v>
      </c>
      <c r="V160" s="3">
        <v>0</v>
      </c>
      <c r="W160" s="3">
        <v>4</v>
      </c>
      <c r="X160" s="9">
        <f t="shared" si="2"/>
        <v>3.219999999999998</v>
      </c>
    </row>
    <row r="161" spans="1:24" ht="15.75" thickBot="1">
      <c r="A161" s="6">
        <v>160</v>
      </c>
      <c r="B161" s="7" t="s">
        <v>218</v>
      </c>
      <c r="C161" s="7" t="s">
        <v>58</v>
      </c>
      <c r="D161" s="6" t="s">
        <v>10</v>
      </c>
      <c r="E161" s="6">
        <v>30</v>
      </c>
      <c r="F161" s="6">
        <v>2017</v>
      </c>
      <c r="G161" s="6">
        <v>120</v>
      </c>
      <c r="H161" s="6">
        <v>411</v>
      </c>
      <c r="I161" s="6">
        <v>111</v>
      </c>
      <c r="J161" s="6">
        <v>21</v>
      </c>
      <c r="K161" s="6">
        <v>2</v>
      </c>
      <c r="L161" s="6">
        <v>10</v>
      </c>
      <c r="M161" s="6">
        <v>61</v>
      </c>
      <c r="N161" s="6">
        <v>37</v>
      </c>
      <c r="O161" s="6">
        <v>8</v>
      </c>
      <c r="P161" s="6">
        <v>78</v>
      </c>
      <c r="Q161" s="6">
        <v>1</v>
      </c>
      <c r="R161" s="6">
        <v>0</v>
      </c>
      <c r="S161" s="6">
        <v>0.27</v>
      </c>
      <c r="T161" s="6">
        <v>0.69699999999999995</v>
      </c>
      <c r="U161" s="6">
        <v>10.7</v>
      </c>
      <c r="V161" s="6">
        <v>6</v>
      </c>
      <c r="W161" s="6">
        <v>2</v>
      </c>
      <c r="X161" s="10">
        <f t="shared" si="2"/>
        <v>-8.7400000000000109</v>
      </c>
    </row>
    <row r="162" spans="1:24" ht="15.75" thickBot="1">
      <c r="A162" s="3">
        <v>161</v>
      </c>
      <c r="B162" s="4" t="s">
        <v>610</v>
      </c>
      <c r="C162" s="4" t="s">
        <v>206</v>
      </c>
      <c r="D162" s="3" t="s">
        <v>44</v>
      </c>
      <c r="E162" s="3">
        <v>26</v>
      </c>
      <c r="F162" s="3">
        <v>2017</v>
      </c>
      <c r="G162" s="3">
        <v>56</v>
      </c>
      <c r="H162" s="3">
        <v>197</v>
      </c>
      <c r="I162" s="3">
        <v>54</v>
      </c>
      <c r="J162" s="3">
        <v>9</v>
      </c>
      <c r="K162" s="3">
        <v>3</v>
      </c>
      <c r="L162" s="3">
        <v>2</v>
      </c>
      <c r="M162" s="3">
        <v>18</v>
      </c>
      <c r="N162" s="3">
        <v>29</v>
      </c>
      <c r="O162" s="3">
        <v>35</v>
      </c>
      <c r="P162" s="3">
        <v>23</v>
      </c>
      <c r="Q162" s="3">
        <v>3</v>
      </c>
      <c r="R162" s="3">
        <v>2</v>
      </c>
      <c r="S162" s="3">
        <v>0.27400000000000002</v>
      </c>
      <c r="T162" s="3">
        <v>0.76200000000000001</v>
      </c>
      <c r="U162" s="3">
        <v>10.6</v>
      </c>
      <c r="V162" s="3">
        <v>1</v>
      </c>
      <c r="W162" s="3">
        <v>4</v>
      </c>
      <c r="X162" s="9">
        <f t="shared" si="2"/>
        <v>3.9499999999999984</v>
      </c>
    </row>
    <row r="163" spans="1:24" ht="15.75" thickBot="1">
      <c r="A163" s="6">
        <v>162</v>
      </c>
      <c r="B163" s="7" t="s">
        <v>611</v>
      </c>
      <c r="C163" s="7" t="s">
        <v>575</v>
      </c>
      <c r="D163" s="6" t="s">
        <v>9</v>
      </c>
      <c r="E163" s="6">
        <v>23</v>
      </c>
      <c r="F163" s="6">
        <v>2017</v>
      </c>
      <c r="G163" s="6">
        <v>43</v>
      </c>
      <c r="H163" s="6">
        <v>144</v>
      </c>
      <c r="I163" s="6">
        <v>40</v>
      </c>
      <c r="J163" s="6">
        <v>11</v>
      </c>
      <c r="K163" s="6">
        <v>1</v>
      </c>
      <c r="L163" s="6">
        <v>3</v>
      </c>
      <c r="M163" s="6">
        <v>14</v>
      </c>
      <c r="N163" s="6">
        <v>18</v>
      </c>
      <c r="O163" s="6">
        <v>17</v>
      </c>
      <c r="P163" s="6">
        <v>42</v>
      </c>
      <c r="Q163" s="6">
        <v>5</v>
      </c>
      <c r="R163" s="6">
        <v>1</v>
      </c>
      <c r="S163" s="6">
        <v>0.27800000000000002</v>
      </c>
      <c r="T163" s="6">
        <v>0.79800000000000004</v>
      </c>
      <c r="U163" s="6">
        <v>10.6</v>
      </c>
      <c r="V163" s="6">
        <v>4</v>
      </c>
      <c r="W163" s="6">
        <v>1</v>
      </c>
      <c r="X163" s="10">
        <f t="shared" si="2"/>
        <v>3.3899999999999961</v>
      </c>
    </row>
    <row r="164" spans="1:24" ht="15.75" thickBot="1">
      <c r="A164" s="3">
        <v>163</v>
      </c>
      <c r="B164" s="4" t="s">
        <v>612</v>
      </c>
      <c r="C164" s="4" t="s">
        <v>206</v>
      </c>
      <c r="D164" s="3" t="s">
        <v>53</v>
      </c>
      <c r="E164" s="3">
        <v>25</v>
      </c>
      <c r="F164" s="3">
        <v>2017</v>
      </c>
      <c r="G164" s="3">
        <v>52</v>
      </c>
      <c r="H164" s="3">
        <v>198</v>
      </c>
      <c r="I164" s="3">
        <v>56</v>
      </c>
      <c r="J164" s="3">
        <v>9</v>
      </c>
      <c r="K164" s="3">
        <v>0</v>
      </c>
      <c r="L164" s="3">
        <v>2</v>
      </c>
      <c r="M164" s="3">
        <v>23</v>
      </c>
      <c r="N164" s="3">
        <v>23</v>
      </c>
      <c r="O164" s="3">
        <v>10</v>
      </c>
      <c r="P164" s="3">
        <v>55</v>
      </c>
      <c r="Q164" s="3">
        <v>20</v>
      </c>
      <c r="R164" s="3">
        <v>3</v>
      </c>
      <c r="S164" s="3">
        <v>0.28299999999999997</v>
      </c>
      <c r="T164" s="3">
        <v>0.68899999999999995</v>
      </c>
      <c r="U164" s="3">
        <v>10.5</v>
      </c>
      <c r="V164" s="3">
        <v>5</v>
      </c>
      <c r="W164" s="3">
        <v>0</v>
      </c>
      <c r="X164" s="9">
        <f t="shared" si="2"/>
        <v>0.13999999999999346</v>
      </c>
    </row>
    <row r="165" spans="1:24" ht="15.75" thickBot="1">
      <c r="A165" s="6">
        <v>164</v>
      </c>
      <c r="B165" s="7" t="s">
        <v>389</v>
      </c>
      <c r="C165" s="7" t="s">
        <v>206</v>
      </c>
      <c r="D165" s="6" t="s">
        <v>29</v>
      </c>
      <c r="E165" s="6">
        <v>28</v>
      </c>
      <c r="F165" s="6">
        <v>2017</v>
      </c>
      <c r="G165" s="6">
        <v>97</v>
      </c>
      <c r="H165" s="6">
        <v>323</v>
      </c>
      <c r="I165" s="6">
        <v>88</v>
      </c>
      <c r="J165" s="6">
        <v>18</v>
      </c>
      <c r="K165" s="6">
        <v>2</v>
      </c>
      <c r="L165" s="6">
        <v>7</v>
      </c>
      <c r="M165" s="6">
        <v>36</v>
      </c>
      <c r="N165" s="6">
        <v>38</v>
      </c>
      <c r="O165" s="6">
        <v>13</v>
      </c>
      <c r="P165" s="6">
        <v>68</v>
      </c>
      <c r="Q165" s="6">
        <v>6</v>
      </c>
      <c r="R165" s="6">
        <v>3</v>
      </c>
      <c r="S165" s="6">
        <v>0.27200000000000002</v>
      </c>
      <c r="T165" s="6">
        <v>0.70599999999999996</v>
      </c>
      <c r="U165" s="6">
        <v>10.5</v>
      </c>
      <c r="V165" s="6">
        <v>1</v>
      </c>
      <c r="W165" s="6">
        <v>6</v>
      </c>
      <c r="X165" s="10">
        <f t="shared" si="2"/>
        <v>-4.970000000000006</v>
      </c>
    </row>
    <row r="166" spans="1:24" ht="15.75" thickBot="1">
      <c r="A166" s="3">
        <v>165</v>
      </c>
      <c r="B166" s="4" t="s">
        <v>613</v>
      </c>
      <c r="C166" s="4" t="s">
        <v>205</v>
      </c>
      <c r="D166" s="3" t="s">
        <v>32</v>
      </c>
      <c r="E166" s="3">
        <v>24</v>
      </c>
      <c r="F166" s="3">
        <v>2017</v>
      </c>
      <c r="G166" s="3">
        <v>63</v>
      </c>
      <c r="H166" s="3">
        <v>207</v>
      </c>
      <c r="I166" s="3">
        <v>58</v>
      </c>
      <c r="J166" s="3">
        <v>13</v>
      </c>
      <c r="K166" s="3">
        <v>2</v>
      </c>
      <c r="L166" s="3">
        <v>2</v>
      </c>
      <c r="M166" s="3">
        <v>20</v>
      </c>
      <c r="N166" s="3">
        <v>20</v>
      </c>
      <c r="O166" s="3">
        <v>20</v>
      </c>
      <c r="P166" s="3">
        <v>17</v>
      </c>
      <c r="Q166" s="3">
        <v>0</v>
      </c>
      <c r="R166" s="3">
        <v>0</v>
      </c>
      <c r="S166" s="3">
        <v>0.28000000000000003</v>
      </c>
      <c r="T166" s="3">
        <v>0.74299999999999999</v>
      </c>
      <c r="U166" s="3">
        <v>10.4</v>
      </c>
      <c r="V166" s="3">
        <v>4</v>
      </c>
      <c r="W166" s="3">
        <v>4</v>
      </c>
      <c r="X166" s="9">
        <f t="shared" si="2"/>
        <v>-0.91000000000000103</v>
      </c>
    </row>
    <row r="167" spans="1:24" ht="15.75" thickBot="1">
      <c r="A167" s="6">
        <v>166</v>
      </c>
      <c r="B167" s="7" t="s">
        <v>82</v>
      </c>
      <c r="C167" s="7" t="s">
        <v>58</v>
      </c>
      <c r="D167" s="6" t="s">
        <v>44</v>
      </c>
      <c r="E167" s="6">
        <v>26</v>
      </c>
      <c r="F167" s="6">
        <v>2017</v>
      </c>
      <c r="G167" s="6">
        <v>150</v>
      </c>
      <c r="H167" s="6">
        <v>582</v>
      </c>
      <c r="I167" s="6">
        <v>130</v>
      </c>
      <c r="J167" s="6">
        <v>16</v>
      </c>
      <c r="K167" s="6">
        <v>1</v>
      </c>
      <c r="L167" s="6">
        <v>22</v>
      </c>
      <c r="M167" s="6">
        <v>75</v>
      </c>
      <c r="N167" s="6">
        <v>76</v>
      </c>
      <c r="O167" s="6">
        <v>62</v>
      </c>
      <c r="P167" s="6">
        <v>67</v>
      </c>
      <c r="Q167" s="6">
        <v>1</v>
      </c>
      <c r="R167" s="6">
        <v>1</v>
      </c>
      <c r="S167" s="6">
        <v>0.223</v>
      </c>
      <c r="T167" s="6">
        <v>0.67300000000000004</v>
      </c>
      <c r="U167" s="6">
        <v>10.4</v>
      </c>
      <c r="V167" s="6">
        <v>9</v>
      </c>
      <c r="W167" s="6">
        <v>16</v>
      </c>
      <c r="X167" s="10">
        <f t="shared" si="2"/>
        <v>-20.470000000000002</v>
      </c>
    </row>
    <row r="168" spans="1:24" ht="15.75" thickBot="1">
      <c r="A168" s="3">
        <v>167</v>
      </c>
      <c r="B168" s="4" t="s">
        <v>614</v>
      </c>
      <c r="C168" s="4" t="s">
        <v>206</v>
      </c>
      <c r="D168" s="3" t="s">
        <v>9</v>
      </c>
      <c r="E168" s="3">
        <v>26</v>
      </c>
      <c r="F168" s="3">
        <v>2017</v>
      </c>
      <c r="G168" s="3">
        <v>42</v>
      </c>
      <c r="H168" s="3">
        <v>158</v>
      </c>
      <c r="I168" s="3">
        <v>37</v>
      </c>
      <c r="J168" s="3">
        <v>11</v>
      </c>
      <c r="K168" s="3">
        <v>3</v>
      </c>
      <c r="L168" s="3">
        <v>6</v>
      </c>
      <c r="M168" s="3">
        <v>19</v>
      </c>
      <c r="N168" s="3">
        <v>21</v>
      </c>
      <c r="O168" s="3">
        <v>15</v>
      </c>
      <c r="P168" s="3">
        <v>39</v>
      </c>
      <c r="Q168" s="3">
        <v>11</v>
      </c>
      <c r="R168" s="3">
        <v>1</v>
      </c>
      <c r="S168" s="3">
        <v>0.23400000000000001</v>
      </c>
      <c r="T168" s="3">
        <v>0.75600000000000001</v>
      </c>
      <c r="U168" s="3">
        <v>10.3</v>
      </c>
      <c r="V168" s="3">
        <v>0</v>
      </c>
      <c r="W168" s="3">
        <v>6</v>
      </c>
      <c r="X168" s="9">
        <f t="shared" si="2"/>
        <v>1.7499999999999893</v>
      </c>
    </row>
    <row r="169" spans="1:24" ht="15.75" thickBot="1">
      <c r="A169" s="6">
        <v>168</v>
      </c>
      <c r="B169" s="7" t="s">
        <v>615</v>
      </c>
      <c r="C169" s="7" t="s">
        <v>59</v>
      </c>
      <c r="D169" s="6" t="s">
        <v>23</v>
      </c>
      <c r="E169" s="6">
        <v>24</v>
      </c>
      <c r="F169" s="6">
        <v>2017</v>
      </c>
      <c r="G169" s="6">
        <v>120</v>
      </c>
      <c r="H169" s="6">
        <v>408</v>
      </c>
      <c r="I169" s="6">
        <v>100</v>
      </c>
      <c r="J169" s="6">
        <v>20</v>
      </c>
      <c r="K169" s="6">
        <v>3</v>
      </c>
      <c r="L169" s="6">
        <v>26</v>
      </c>
      <c r="M169" s="6">
        <v>65</v>
      </c>
      <c r="N169" s="6">
        <v>48</v>
      </c>
      <c r="O169" s="6">
        <v>36</v>
      </c>
      <c r="P169" s="6">
        <v>123</v>
      </c>
      <c r="Q169" s="6">
        <v>0</v>
      </c>
      <c r="R169" s="6">
        <v>0</v>
      </c>
      <c r="S169" s="6">
        <v>0.245</v>
      </c>
      <c r="T169" s="6">
        <v>0.81</v>
      </c>
      <c r="U169" s="6">
        <v>10.3</v>
      </c>
      <c r="V169" s="6">
        <v>3</v>
      </c>
      <c r="W169" s="6">
        <v>8</v>
      </c>
      <c r="X169" s="10">
        <f t="shared" si="2"/>
        <v>6.3700000000000099</v>
      </c>
    </row>
    <row r="170" spans="1:24" ht="15.75" thickBot="1">
      <c r="A170" s="3">
        <v>169</v>
      </c>
      <c r="B170" s="4" t="s">
        <v>345</v>
      </c>
      <c r="C170" s="4" t="s">
        <v>94</v>
      </c>
      <c r="D170" s="3" t="s">
        <v>53</v>
      </c>
      <c r="E170" s="3">
        <v>28</v>
      </c>
      <c r="F170" s="3">
        <v>2017</v>
      </c>
      <c r="G170" s="3">
        <v>90</v>
      </c>
      <c r="H170" s="3">
        <v>315</v>
      </c>
      <c r="I170" s="3">
        <v>69</v>
      </c>
      <c r="J170" s="3">
        <v>11</v>
      </c>
      <c r="K170" s="3">
        <v>4</v>
      </c>
      <c r="L170" s="3">
        <v>16</v>
      </c>
      <c r="M170" s="3">
        <v>49</v>
      </c>
      <c r="N170" s="3">
        <v>36</v>
      </c>
      <c r="O170" s="3">
        <v>35</v>
      </c>
      <c r="P170" s="3">
        <v>89</v>
      </c>
      <c r="Q170" s="3">
        <v>16</v>
      </c>
      <c r="R170" s="3">
        <v>6</v>
      </c>
      <c r="S170" s="3">
        <v>0.219</v>
      </c>
      <c r="T170" s="3">
        <v>0.72899999999999998</v>
      </c>
      <c r="U170" s="3">
        <v>10.1</v>
      </c>
      <c r="V170" s="3">
        <v>1</v>
      </c>
      <c r="W170" s="3">
        <v>3</v>
      </c>
      <c r="X170" s="9">
        <f t="shared" si="2"/>
        <v>0.75999999999999446</v>
      </c>
    </row>
    <row r="171" spans="1:24" ht="15.75" thickBot="1">
      <c r="A171" s="6">
        <v>170</v>
      </c>
      <c r="B171" s="7" t="s">
        <v>55</v>
      </c>
      <c r="C171" s="7" t="s">
        <v>584</v>
      </c>
      <c r="D171" s="6" t="s">
        <v>9</v>
      </c>
      <c r="E171" s="6">
        <v>30</v>
      </c>
      <c r="F171" s="6">
        <v>2017</v>
      </c>
      <c r="G171" s="6">
        <v>114</v>
      </c>
      <c r="H171" s="6">
        <v>419</v>
      </c>
      <c r="I171" s="6">
        <v>120</v>
      </c>
      <c r="J171" s="6">
        <v>28</v>
      </c>
      <c r="K171" s="6">
        <v>2</v>
      </c>
      <c r="L171" s="6">
        <v>1</v>
      </c>
      <c r="M171" s="6">
        <v>33</v>
      </c>
      <c r="N171" s="6">
        <v>48</v>
      </c>
      <c r="O171" s="6">
        <v>53</v>
      </c>
      <c r="P171" s="6">
        <v>81</v>
      </c>
      <c r="Q171" s="6">
        <v>11</v>
      </c>
      <c r="R171" s="6">
        <v>10</v>
      </c>
      <c r="S171" s="6">
        <v>0.28599999999999998</v>
      </c>
      <c r="T171" s="6">
        <v>0.73899999999999999</v>
      </c>
      <c r="U171" s="6">
        <v>10</v>
      </c>
      <c r="V171" s="6">
        <v>4</v>
      </c>
      <c r="W171" s="6">
        <v>10</v>
      </c>
      <c r="X171" s="10">
        <f t="shared" si="2"/>
        <v>-0.81999999999998963</v>
      </c>
    </row>
    <row r="172" spans="1:24" ht="15.75" thickBot="1">
      <c r="A172" s="3">
        <v>171</v>
      </c>
      <c r="B172" s="4" t="s">
        <v>296</v>
      </c>
      <c r="C172" s="4" t="s">
        <v>59</v>
      </c>
      <c r="D172" s="3" t="s">
        <v>44</v>
      </c>
      <c r="E172" s="3">
        <v>27</v>
      </c>
      <c r="F172" s="3">
        <v>2017</v>
      </c>
      <c r="G172" s="3">
        <v>77</v>
      </c>
      <c r="H172" s="3">
        <v>284</v>
      </c>
      <c r="I172" s="3">
        <v>77</v>
      </c>
      <c r="J172" s="3">
        <v>15</v>
      </c>
      <c r="K172" s="3">
        <v>2</v>
      </c>
      <c r="L172" s="3">
        <v>10</v>
      </c>
      <c r="M172" s="3">
        <v>34</v>
      </c>
      <c r="N172" s="3">
        <v>30</v>
      </c>
      <c r="O172" s="3">
        <v>11</v>
      </c>
      <c r="P172" s="3">
        <v>50</v>
      </c>
      <c r="Q172" s="3">
        <v>0</v>
      </c>
      <c r="R172" s="3">
        <v>2</v>
      </c>
      <c r="S172" s="3">
        <v>0.27100000000000002</v>
      </c>
      <c r="T172" s="3">
        <v>0.747</v>
      </c>
      <c r="U172" s="3">
        <v>10</v>
      </c>
      <c r="V172" s="3">
        <v>2</v>
      </c>
      <c r="W172" s="3">
        <v>4</v>
      </c>
      <c r="X172" s="9">
        <f t="shared" si="2"/>
        <v>-2.3499999999999988</v>
      </c>
    </row>
    <row r="173" spans="1:24" ht="15.75" thickBot="1">
      <c r="A173" s="6">
        <v>172</v>
      </c>
      <c r="B173" s="7" t="s">
        <v>616</v>
      </c>
      <c r="C173" s="7" t="s">
        <v>206</v>
      </c>
      <c r="D173" s="6" t="s">
        <v>29</v>
      </c>
      <c r="E173" s="6">
        <v>22</v>
      </c>
      <c r="F173" s="6">
        <v>2017</v>
      </c>
      <c r="G173" s="6">
        <v>91</v>
      </c>
      <c r="H173" s="6">
        <v>362</v>
      </c>
      <c r="I173" s="6">
        <v>91</v>
      </c>
      <c r="J173" s="6">
        <v>7</v>
      </c>
      <c r="K173" s="6">
        <v>2</v>
      </c>
      <c r="L173" s="6">
        <v>11</v>
      </c>
      <c r="M173" s="6">
        <v>49</v>
      </c>
      <c r="N173" s="6">
        <v>44</v>
      </c>
      <c r="O173" s="6">
        <v>31</v>
      </c>
      <c r="P173" s="6">
        <v>80</v>
      </c>
      <c r="Q173" s="6">
        <v>14</v>
      </c>
      <c r="R173" s="6">
        <v>3</v>
      </c>
      <c r="S173" s="6">
        <v>0.251</v>
      </c>
      <c r="T173" s="6">
        <v>0.68300000000000005</v>
      </c>
      <c r="U173" s="6">
        <v>9.9</v>
      </c>
      <c r="V173" s="6">
        <v>2</v>
      </c>
      <c r="W173" s="6">
        <v>4</v>
      </c>
      <c r="X173" s="10">
        <f t="shared" si="2"/>
        <v>-3.6800000000000113</v>
      </c>
    </row>
    <row r="174" spans="1:24" ht="15.75" thickBot="1">
      <c r="A174" s="3">
        <v>173</v>
      </c>
      <c r="B174" s="4" t="s">
        <v>617</v>
      </c>
      <c r="C174" s="4" t="s">
        <v>25</v>
      </c>
      <c r="D174" s="3" t="s">
        <v>53</v>
      </c>
      <c r="E174" s="3">
        <v>26</v>
      </c>
      <c r="F174" s="3">
        <v>2017</v>
      </c>
      <c r="G174" s="3">
        <v>152</v>
      </c>
      <c r="H174" s="3">
        <v>582</v>
      </c>
      <c r="I174" s="3">
        <v>130</v>
      </c>
      <c r="J174" s="3">
        <v>32</v>
      </c>
      <c r="K174" s="3">
        <v>2</v>
      </c>
      <c r="L174" s="3">
        <v>8</v>
      </c>
      <c r="M174" s="3">
        <v>36</v>
      </c>
      <c r="N174" s="3">
        <v>72</v>
      </c>
      <c r="O174" s="3">
        <v>66</v>
      </c>
      <c r="P174" s="3">
        <v>115</v>
      </c>
      <c r="Q174" s="3">
        <v>43</v>
      </c>
      <c r="R174" s="3">
        <v>12</v>
      </c>
      <c r="S174" s="3">
        <v>0.223</v>
      </c>
      <c r="T174" s="3">
        <v>0.63</v>
      </c>
      <c r="U174" s="3">
        <v>9.6999999999999993</v>
      </c>
      <c r="V174" s="3">
        <v>2</v>
      </c>
      <c r="W174" s="3">
        <v>9</v>
      </c>
      <c r="X174" s="9">
        <f t="shared" si="2"/>
        <v>-14.179999999999989</v>
      </c>
    </row>
    <row r="175" spans="1:24" ht="15.75" thickBot="1">
      <c r="A175" s="6">
        <v>174</v>
      </c>
      <c r="B175" s="7" t="s">
        <v>618</v>
      </c>
      <c r="C175" s="7" t="s">
        <v>167</v>
      </c>
      <c r="D175" s="6" t="s">
        <v>9</v>
      </c>
      <c r="E175" s="6">
        <v>24</v>
      </c>
      <c r="F175" s="6">
        <v>2017</v>
      </c>
      <c r="G175" s="6">
        <v>17</v>
      </c>
      <c r="H175" s="6">
        <v>49</v>
      </c>
      <c r="I175" s="6">
        <v>17</v>
      </c>
      <c r="J175" s="6">
        <v>1</v>
      </c>
      <c r="K175" s="6">
        <v>0</v>
      </c>
      <c r="L175" s="6">
        <v>7</v>
      </c>
      <c r="M175" s="6">
        <v>10</v>
      </c>
      <c r="N175" s="6">
        <v>10</v>
      </c>
      <c r="O175" s="6">
        <v>2</v>
      </c>
      <c r="P175" s="6">
        <v>9</v>
      </c>
      <c r="Q175" s="6">
        <v>0</v>
      </c>
      <c r="R175" s="6">
        <v>0</v>
      </c>
      <c r="S175" s="6">
        <v>0.34699999999999998</v>
      </c>
      <c r="T175" s="6">
        <v>1.169</v>
      </c>
      <c r="U175" s="6">
        <v>9.6</v>
      </c>
      <c r="V175" s="6">
        <v>0</v>
      </c>
      <c r="W175" s="6">
        <v>0</v>
      </c>
      <c r="X175" s="10">
        <f t="shared" si="2"/>
        <v>7.1499999999999986</v>
      </c>
    </row>
    <row r="176" spans="1:24" ht="15.75" thickBot="1">
      <c r="A176" s="3">
        <v>175</v>
      </c>
      <c r="B176" s="4" t="s">
        <v>619</v>
      </c>
      <c r="C176" s="4" t="s">
        <v>22</v>
      </c>
      <c r="D176" s="3" t="s">
        <v>44</v>
      </c>
      <c r="E176" s="3">
        <v>26</v>
      </c>
      <c r="F176" s="3">
        <v>2017</v>
      </c>
      <c r="G176" s="3">
        <v>115</v>
      </c>
      <c r="H176" s="3">
        <v>417</v>
      </c>
      <c r="I176" s="3">
        <v>116</v>
      </c>
      <c r="J176" s="3">
        <v>23</v>
      </c>
      <c r="K176" s="3">
        <v>3</v>
      </c>
      <c r="L176" s="3">
        <v>3</v>
      </c>
      <c r="M176" s="3">
        <v>43</v>
      </c>
      <c r="N176" s="3">
        <v>39</v>
      </c>
      <c r="O176" s="3">
        <v>22</v>
      </c>
      <c r="P176" s="3">
        <v>48</v>
      </c>
      <c r="Q176" s="3">
        <v>11</v>
      </c>
      <c r="R176" s="3">
        <v>6</v>
      </c>
      <c r="S176" s="3">
        <v>0.27800000000000002</v>
      </c>
      <c r="T176" s="3">
        <v>0.68600000000000005</v>
      </c>
      <c r="U176" s="3">
        <v>9.5</v>
      </c>
      <c r="V176" s="3">
        <v>4</v>
      </c>
      <c r="W176" s="3">
        <v>13</v>
      </c>
      <c r="X176" s="9">
        <f t="shared" si="2"/>
        <v>-11.820000000000007</v>
      </c>
    </row>
    <row r="177" spans="1:24" ht="15.75" thickBot="1">
      <c r="A177" s="6">
        <v>176</v>
      </c>
      <c r="B177" s="7" t="s">
        <v>467</v>
      </c>
      <c r="C177" s="7" t="s">
        <v>110</v>
      </c>
      <c r="D177" s="6" t="s">
        <v>53</v>
      </c>
      <c r="E177" s="6">
        <v>27</v>
      </c>
      <c r="F177" s="6">
        <v>2017</v>
      </c>
      <c r="G177" s="6">
        <v>116</v>
      </c>
      <c r="H177" s="6">
        <v>430</v>
      </c>
      <c r="I177" s="6">
        <v>110</v>
      </c>
      <c r="J177" s="6">
        <v>23</v>
      </c>
      <c r="K177" s="6">
        <v>2</v>
      </c>
      <c r="L177" s="6">
        <v>9</v>
      </c>
      <c r="M177" s="6">
        <v>36</v>
      </c>
      <c r="N177" s="6">
        <v>56</v>
      </c>
      <c r="O177" s="6">
        <v>20</v>
      </c>
      <c r="P177" s="6">
        <v>85</v>
      </c>
      <c r="Q177" s="6">
        <v>14</v>
      </c>
      <c r="R177" s="6">
        <v>5</v>
      </c>
      <c r="S177" s="6">
        <v>0.25600000000000001</v>
      </c>
      <c r="T177" s="6">
        <v>0.67400000000000004</v>
      </c>
      <c r="U177" s="6">
        <v>9.4</v>
      </c>
      <c r="V177" s="6">
        <v>3</v>
      </c>
      <c r="W177" s="6">
        <v>2</v>
      </c>
      <c r="X177" s="10">
        <f t="shared" si="2"/>
        <v>-8.4700000000000006</v>
      </c>
    </row>
    <row r="178" spans="1:24" ht="15.75" thickBot="1">
      <c r="A178" s="3">
        <v>177</v>
      </c>
      <c r="B178" s="4" t="s">
        <v>453</v>
      </c>
      <c r="C178" s="4" t="s">
        <v>41</v>
      </c>
      <c r="D178" s="3" t="s">
        <v>23</v>
      </c>
      <c r="E178" s="3">
        <v>29</v>
      </c>
      <c r="F178" s="3">
        <v>2017</v>
      </c>
      <c r="G178" s="3">
        <v>153</v>
      </c>
      <c r="H178" s="3">
        <v>639</v>
      </c>
      <c r="I178" s="3">
        <v>173</v>
      </c>
      <c r="J178" s="3">
        <v>32</v>
      </c>
      <c r="K178" s="3">
        <v>4</v>
      </c>
      <c r="L178" s="3">
        <v>12</v>
      </c>
      <c r="M178" s="3">
        <v>62</v>
      </c>
      <c r="N178" s="3">
        <v>77</v>
      </c>
      <c r="O178" s="3">
        <v>46</v>
      </c>
      <c r="P178" s="3">
        <v>100</v>
      </c>
      <c r="Q178" s="3">
        <v>2</v>
      </c>
      <c r="R178" s="3">
        <v>1</v>
      </c>
      <c r="S178" s="3">
        <v>0.27100000000000002</v>
      </c>
      <c r="T178" s="3">
        <v>0.71</v>
      </c>
      <c r="U178" s="3">
        <v>9.3000000000000007</v>
      </c>
      <c r="V178" s="3">
        <v>2</v>
      </c>
      <c r="W178" s="3">
        <v>23</v>
      </c>
      <c r="X178" s="9">
        <f t="shared" si="2"/>
        <v>-12.270000000000007</v>
      </c>
    </row>
    <row r="179" spans="1:24" ht="15.75" thickBot="1">
      <c r="A179" s="6">
        <v>178</v>
      </c>
      <c r="B179" s="7" t="s">
        <v>620</v>
      </c>
      <c r="C179" s="7" t="s">
        <v>35</v>
      </c>
      <c r="D179" s="6" t="s">
        <v>10</v>
      </c>
      <c r="E179" s="6">
        <v>24</v>
      </c>
      <c r="F179" s="6">
        <v>2017</v>
      </c>
      <c r="G179" s="6">
        <v>150</v>
      </c>
      <c r="H179" s="6">
        <v>534</v>
      </c>
      <c r="I179" s="6">
        <v>152</v>
      </c>
      <c r="J179" s="6">
        <v>28</v>
      </c>
      <c r="K179" s="6">
        <v>1</v>
      </c>
      <c r="L179" s="6">
        <v>8</v>
      </c>
      <c r="M179" s="6">
        <v>57</v>
      </c>
      <c r="N179" s="6">
        <v>50</v>
      </c>
      <c r="O179" s="6">
        <v>21</v>
      </c>
      <c r="P179" s="6">
        <v>110</v>
      </c>
      <c r="Q179" s="6">
        <v>0</v>
      </c>
      <c r="R179" s="6">
        <v>0</v>
      </c>
      <c r="S179" s="6">
        <v>0.28499999999999998</v>
      </c>
      <c r="T179" s="6">
        <v>0.69799999999999995</v>
      </c>
      <c r="U179" s="6">
        <v>9.1999999999999993</v>
      </c>
      <c r="V179" s="6">
        <v>3</v>
      </c>
      <c r="W179" s="6">
        <v>9</v>
      </c>
      <c r="X179" s="10">
        <f t="shared" si="2"/>
        <v>-9.34</v>
      </c>
    </row>
    <row r="180" spans="1:24" ht="15.75" thickBot="1">
      <c r="A180" s="3">
        <v>179</v>
      </c>
      <c r="B180" s="4" t="s">
        <v>463</v>
      </c>
      <c r="C180" s="4" t="s">
        <v>46</v>
      </c>
      <c r="D180" s="3" t="s">
        <v>53</v>
      </c>
      <c r="E180" s="3">
        <v>26</v>
      </c>
      <c r="F180" s="3">
        <v>2017</v>
      </c>
      <c r="G180" s="3">
        <v>40</v>
      </c>
      <c r="H180" s="3">
        <v>129</v>
      </c>
      <c r="I180" s="3">
        <v>41</v>
      </c>
      <c r="J180" s="3">
        <v>6</v>
      </c>
      <c r="K180" s="3">
        <v>1</v>
      </c>
      <c r="L180" s="3">
        <v>1</v>
      </c>
      <c r="M180" s="3">
        <v>7</v>
      </c>
      <c r="N180" s="3">
        <v>19</v>
      </c>
      <c r="O180" s="3">
        <v>12</v>
      </c>
      <c r="P180" s="3">
        <v>14</v>
      </c>
      <c r="Q180" s="3">
        <v>1</v>
      </c>
      <c r="R180" s="3">
        <v>1</v>
      </c>
      <c r="S180" s="3">
        <v>0.318</v>
      </c>
      <c r="T180" s="3">
        <v>0.78100000000000003</v>
      </c>
      <c r="U180" s="3">
        <v>9.1999999999999993</v>
      </c>
      <c r="V180" s="3">
        <v>1</v>
      </c>
      <c r="W180" s="3">
        <v>3</v>
      </c>
      <c r="X180" s="9">
        <f t="shared" si="2"/>
        <v>1.8299999999999947</v>
      </c>
    </row>
    <row r="181" spans="1:24" ht="15.75" thickBot="1">
      <c r="A181" s="6">
        <v>180</v>
      </c>
      <c r="B181" s="7" t="s">
        <v>621</v>
      </c>
      <c r="C181" s="7" t="s">
        <v>43</v>
      </c>
      <c r="D181" s="6" t="s">
        <v>29</v>
      </c>
      <c r="E181" s="6">
        <v>26</v>
      </c>
      <c r="F181" s="6">
        <v>2017</v>
      </c>
      <c r="G181" s="6">
        <v>106</v>
      </c>
      <c r="H181" s="6">
        <v>281</v>
      </c>
      <c r="I181" s="6">
        <v>66</v>
      </c>
      <c r="J181" s="6">
        <v>12</v>
      </c>
      <c r="K181" s="6">
        <v>1</v>
      </c>
      <c r="L181" s="6">
        <v>11</v>
      </c>
      <c r="M181" s="6">
        <v>39</v>
      </c>
      <c r="N181" s="6">
        <v>39</v>
      </c>
      <c r="O181" s="6">
        <v>25</v>
      </c>
      <c r="P181" s="6">
        <v>53</v>
      </c>
      <c r="Q181" s="6">
        <v>10</v>
      </c>
      <c r="R181" s="6">
        <v>3</v>
      </c>
      <c r="S181" s="6">
        <v>0.23499999999999999</v>
      </c>
      <c r="T181" s="6">
        <v>0.70399999999999996</v>
      </c>
      <c r="U181" s="6">
        <v>9.1</v>
      </c>
      <c r="V181" s="6">
        <v>2</v>
      </c>
      <c r="W181" s="6">
        <v>3</v>
      </c>
      <c r="X181" s="10">
        <f t="shared" si="2"/>
        <v>-2.6600000000000072</v>
      </c>
    </row>
    <row r="182" spans="1:24" ht="15.75" thickBot="1">
      <c r="A182" s="3">
        <v>181</v>
      </c>
      <c r="B182" s="4" t="s">
        <v>622</v>
      </c>
      <c r="C182" s="4" t="s">
        <v>205</v>
      </c>
      <c r="D182" s="3" t="s">
        <v>44</v>
      </c>
      <c r="E182" s="3">
        <v>24</v>
      </c>
      <c r="F182" s="3">
        <v>2017</v>
      </c>
      <c r="G182" s="3">
        <v>151</v>
      </c>
      <c r="H182" s="3">
        <v>543</v>
      </c>
      <c r="I182" s="3">
        <v>117</v>
      </c>
      <c r="J182" s="3">
        <v>24</v>
      </c>
      <c r="K182" s="3">
        <v>1</v>
      </c>
      <c r="L182" s="3">
        <v>27</v>
      </c>
      <c r="M182" s="3">
        <v>75</v>
      </c>
      <c r="N182" s="3">
        <v>70</v>
      </c>
      <c r="O182" s="3">
        <v>41</v>
      </c>
      <c r="P182" s="3">
        <v>172</v>
      </c>
      <c r="Q182" s="3">
        <v>1</v>
      </c>
      <c r="R182" s="3">
        <v>1</v>
      </c>
      <c r="S182" s="3">
        <v>0.215</v>
      </c>
      <c r="T182" s="3">
        <v>0.69399999999999995</v>
      </c>
      <c r="U182" s="3">
        <v>9</v>
      </c>
      <c r="V182" s="3">
        <v>11</v>
      </c>
      <c r="W182" s="3">
        <v>11</v>
      </c>
      <c r="X182" s="9">
        <f t="shared" si="2"/>
        <v>-17.980000000000004</v>
      </c>
    </row>
    <row r="183" spans="1:24" ht="15.75" thickBot="1">
      <c r="A183" s="6">
        <v>182</v>
      </c>
      <c r="B183" s="7" t="s">
        <v>237</v>
      </c>
      <c r="C183" s="7" t="s">
        <v>205</v>
      </c>
      <c r="D183" s="6" t="s">
        <v>26</v>
      </c>
      <c r="E183" s="6">
        <v>27</v>
      </c>
      <c r="F183" s="6">
        <v>2017</v>
      </c>
      <c r="G183" s="6">
        <v>129</v>
      </c>
      <c r="H183" s="6">
        <v>459</v>
      </c>
      <c r="I183" s="6">
        <v>117</v>
      </c>
      <c r="J183" s="6">
        <v>8</v>
      </c>
      <c r="K183" s="6">
        <v>1</v>
      </c>
      <c r="L183" s="6">
        <v>10</v>
      </c>
      <c r="M183" s="6">
        <v>48</v>
      </c>
      <c r="N183" s="6">
        <v>64</v>
      </c>
      <c r="O183" s="6">
        <v>40</v>
      </c>
      <c r="P183" s="6">
        <v>72</v>
      </c>
      <c r="Q183" s="6">
        <v>36</v>
      </c>
      <c r="R183" s="6">
        <v>7</v>
      </c>
      <c r="S183" s="6">
        <v>0.255</v>
      </c>
      <c r="T183" s="6">
        <v>0.65700000000000003</v>
      </c>
      <c r="U183" s="6">
        <v>8.8000000000000007</v>
      </c>
      <c r="V183" s="6">
        <v>2</v>
      </c>
      <c r="W183" s="6">
        <v>6</v>
      </c>
      <c r="X183" s="10">
        <f t="shared" si="2"/>
        <v>-4.5899999999999963</v>
      </c>
    </row>
    <row r="184" spans="1:24" ht="15.75" thickBot="1">
      <c r="A184" s="3">
        <v>183</v>
      </c>
      <c r="B184" s="4" t="s">
        <v>623</v>
      </c>
      <c r="C184" s="4" t="s">
        <v>22</v>
      </c>
      <c r="D184" s="3" t="s">
        <v>29</v>
      </c>
      <c r="E184" s="3">
        <v>24</v>
      </c>
      <c r="F184" s="3">
        <v>2017</v>
      </c>
      <c r="G184" s="3">
        <v>52</v>
      </c>
      <c r="H184" s="3">
        <v>195</v>
      </c>
      <c r="I184" s="3">
        <v>49</v>
      </c>
      <c r="J184" s="3">
        <v>10</v>
      </c>
      <c r="K184" s="3">
        <v>1</v>
      </c>
      <c r="L184" s="3">
        <v>5</v>
      </c>
      <c r="M184" s="3">
        <v>15</v>
      </c>
      <c r="N184" s="3">
        <v>36</v>
      </c>
      <c r="O184" s="3">
        <v>26</v>
      </c>
      <c r="P184" s="3">
        <v>56</v>
      </c>
      <c r="Q184" s="3">
        <v>9</v>
      </c>
      <c r="R184" s="3">
        <v>2</v>
      </c>
      <c r="S184" s="3">
        <v>0.251</v>
      </c>
      <c r="T184" s="3">
        <v>0.73199999999999998</v>
      </c>
      <c r="U184" s="3">
        <v>8.4</v>
      </c>
      <c r="V184" s="3">
        <v>1</v>
      </c>
      <c r="W184" s="3">
        <v>6</v>
      </c>
      <c r="X184" s="9">
        <f t="shared" si="2"/>
        <v>0.59000000000001052</v>
      </c>
    </row>
    <row r="185" spans="1:24" ht="15.75" thickBot="1">
      <c r="A185" s="6">
        <v>184</v>
      </c>
      <c r="B185" s="7" t="s">
        <v>624</v>
      </c>
      <c r="C185" s="7" t="s">
        <v>167</v>
      </c>
      <c r="D185" s="6" t="s">
        <v>32</v>
      </c>
      <c r="E185" s="6">
        <v>24</v>
      </c>
      <c r="F185" s="6">
        <v>2017</v>
      </c>
      <c r="G185" s="6">
        <v>127</v>
      </c>
      <c r="H185" s="6">
        <v>412</v>
      </c>
      <c r="I185" s="6">
        <v>97</v>
      </c>
      <c r="J185" s="6">
        <v>18</v>
      </c>
      <c r="K185" s="6">
        <v>1</v>
      </c>
      <c r="L185" s="6">
        <v>12</v>
      </c>
      <c r="M185" s="6">
        <v>35</v>
      </c>
      <c r="N185" s="6">
        <v>54</v>
      </c>
      <c r="O185" s="6">
        <v>34</v>
      </c>
      <c r="P185" s="6">
        <v>78</v>
      </c>
      <c r="Q185" s="6">
        <v>0</v>
      </c>
      <c r="R185" s="6">
        <v>0</v>
      </c>
      <c r="S185" s="6">
        <v>0.23499999999999999</v>
      </c>
      <c r="T185" s="6">
        <v>0.66600000000000004</v>
      </c>
      <c r="U185" s="6">
        <v>8.4</v>
      </c>
      <c r="V185" s="6">
        <v>2</v>
      </c>
      <c r="W185" s="6">
        <v>12</v>
      </c>
      <c r="X185" s="10">
        <f t="shared" si="2"/>
        <v>-13.909999999999997</v>
      </c>
    </row>
    <row r="186" spans="1:24" ht="15.75" thickBot="1">
      <c r="A186" s="3">
        <v>185</v>
      </c>
      <c r="B186" s="4" t="s">
        <v>625</v>
      </c>
      <c r="C186" s="4" t="s">
        <v>86</v>
      </c>
      <c r="D186" s="3" t="s">
        <v>9</v>
      </c>
      <c r="E186" s="3">
        <v>28</v>
      </c>
      <c r="F186" s="3">
        <v>2017</v>
      </c>
      <c r="G186" s="3">
        <v>124</v>
      </c>
      <c r="H186" s="3">
        <v>473</v>
      </c>
      <c r="I186" s="3">
        <v>134</v>
      </c>
      <c r="J186" s="3">
        <v>30</v>
      </c>
      <c r="K186" s="3">
        <v>2</v>
      </c>
      <c r="L186" s="3">
        <v>3</v>
      </c>
      <c r="M186" s="3">
        <v>37</v>
      </c>
      <c r="N186" s="3">
        <v>43</v>
      </c>
      <c r="O186" s="3">
        <v>31</v>
      </c>
      <c r="P186" s="3">
        <v>37</v>
      </c>
      <c r="Q186" s="3">
        <v>1</v>
      </c>
      <c r="R186" s="3">
        <v>5</v>
      </c>
      <c r="S186" s="3">
        <v>0.28299999999999997</v>
      </c>
      <c r="T186" s="3">
        <v>0.70599999999999996</v>
      </c>
      <c r="U186" s="3">
        <v>8.3000000000000007</v>
      </c>
      <c r="V186" s="3">
        <v>4</v>
      </c>
      <c r="W186" s="3">
        <v>9</v>
      </c>
      <c r="X186" s="9">
        <f t="shared" si="2"/>
        <v>-9.3599999999999959</v>
      </c>
    </row>
    <row r="187" spans="1:24" ht="15.75" thickBot="1">
      <c r="A187" s="6">
        <v>186</v>
      </c>
      <c r="B187" s="7" t="s">
        <v>454</v>
      </c>
      <c r="C187" s="7" t="s">
        <v>206</v>
      </c>
      <c r="D187" s="6" t="s">
        <v>44</v>
      </c>
      <c r="E187" s="6">
        <v>26</v>
      </c>
      <c r="F187" s="6">
        <v>2017</v>
      </c>
      <c r="G187" s="6">
        <v>142</v>
      </c>
      <c r="H187" s="6">
        <v>562</v>
      </c>
      <c r="I187" s="6">
        <v>150</v>
      </c>
      <c r="J187" s="6">
        <v>30</v>
      </c>
      <c r="K187" s="6">
        <v>4</v>
      </c>
      <c r="L187" s="6">
        <v>11</v>
      </c>
      <c r="M187" s="6">
        <v>53</v>
      </c>
      <c r="N187" s="6">
        <v>61</v>
      </c>
      <c r="O187" s="6">
        <v>42</v>
      </c>
      <c r="P187" s="6">
        <v>83</v>
      </c>
      <c r="Q187" s="6">
        <v>15</v>
      </c>
      <c r="R187" s="6">
        <v>9</v>
      </c>
      <c r="S187" s="6">
        <v>0.26700000000000002</v>
      </c>
      <c r="T187" s="6">
        <v>0.72199999999999998</v>
      </c>
      <c r="U187" s="6">
        <v>8.3000000000000007</v>
      </c>
      <c r="V187" s="6">
        <v>10</v>
      </c>
      <c r="W187" s="6">
        <v>14</v>
      </c>
      <c r="X187" s="10">
        <f t="shared" si="2"/>
        <v>-10.670000000000018</v>
      </c>
    </row>
    <row r="188" spans="1:24" ht="15.75" thickBot="1">
      <c r="A188" s="3">
        <v>187</v>
      </c>
      <c r="B188" s="4" t="s">
        <v>626</v>
      </c>
      <c r="C188" s="4" t="s">
        <v>41</v>
      </c>
      <c r="D188" s="3" t="s">
        <v>32</v>
      </c>
      <c r="E188" s="3">
        <v>25</v>
      </c>
      <c r="F188" s="3">
        <v>2017</v>
      </c>
      <c r="G188" s="3">
        <v>133</v>
      </c>
      <c r="H188" s="3">
        <v>447</v>
      </c>
      <c r="I188" s="3">
        <v>105</v>
      </c>
      <c r="J188" s="3">
        <v>15</v>
      </c>
      <c r="K188" s="3">
        <v>1</v>
      </c>
      <c r="L188" s="3">
        <v>10</v>
      </c>
      <c r="M188" s="3">
        <v>56</v>
      </c>
      <c r="N188" s="3">
        <v>43</v>
      </c>
      <c r="O188" s="3">
        <v>47</v>
      </c>
      <c r="P188" s="3">
        <v>107</v>
      </c>
      <c r="Q188" s="3">
        <v>0</v>
      </c>
      <c r="R188" s="3">
        <v>0</v>
      </c>
      <c r="S188" s="3">
        <v>0.23499999999999999</v>
      </c>
      <c r="T188" s="3">
        <v>0.65800000000000003</v>
      </c>
      <c r="U188" s="3">
        <v>8.1999999999999993</v>
      </c>
      <c r="V188" s="3">
        <v>8</v>
      </c>
      <c r="W188" s="3">
        <v>13</v>
      </c>
      <c r="X188" s="9">
        <f t="shared" si="2"/>
        <v>-18.11</v>
      </c>
    </row>
    <row r="189" spans="1:24" ht="15.75" thickBot="1">
      <c r="A189" s="6">
        <v>188</v>
      </c>
      <c r="B189" s="7" t="s">
        <v>459</v>
      </c>
      <c r="C189" s="7" t="s">
        <v>58</v>
      </c>
      <c r="D189" s="6" t="s">
        <v>26</v>
      </c>
      <c r="E189" s="6">
        <v>24</v>
      </c>
      <c r="F189" s="6">
        <v>2017</v>
      </c>
      <c r="G189" s="6">
        <v>37</v>
      </c>
      <c r="H189" s="6">
        <v>117</v>
      </c>
      <c r="I189" s="6">
        <v>31</v>
      </c>
      <c r="J189" s="6">
        <v>7</v>
      </c>
      <c r="K189" s="6">
        <v>0</v>
      </c>
      <c r="L189" s="6">
        <v>5</v>
      </c>
      <c r="M189" s="6">
        <v>29</v>
      </c>
      <c r="N189" s="6">
        <v>13</v>
      </c>
      <c r="O189" s="6">
        <v>19</v>
      </c>
      <c r="P189" s="6">
        <v>22</v>
      </c>
      <c r="Q189" s="6">
        <v>0</v>
      </c>
      <c r="R189" s="6">
        <v>0</v>
      </c>
      <c r="S189" s="6">
        <v>0.26500000000000001</v>
      </c>
      <c r="T189" s="6">
        <v>0.81699999999999995</v>
      </c>
      <c r="U189" s="6">
        <v>8</v>
      </c>
      <c r="V189" s="6">
        <v>1</v>
      </c>
      <c r="W189" s="6">
        <v>1</v>
      </c>
      <c r="X189" s="10">
        <f t="shared" si="2"/>
        <v>4.5100000000000007</v>
      </c>
    </row>
    <row r="190" spans="1:24" ht="15.75" thickBot="1">
      <c r="A190" s="3">
        <v>189</v>
      </c>
      <c r="B190" s="4" t="s">
        <v>627</v>
      </c>
      <c r="C190" s="4" t="s">
        <v>94</v>
      </c>
      <c r="D190" s="3" t="s">
        <v>32</v>
      </c>
      <c r="E190" s="3">
        <v>26</v>
      </c>
      <c r="F190" s="3">
        <v>2017</v>
      </c>
      <c r="G190" s="3">
        <v>137</v>
      </c>
      <c r="H190" s="3">
        <v>498</v>
      </c>
      <c r="I190" s="3">
        <v>124</v>
      </c>
      <c r="J190" s="3">
        <v>36</v>
      </c>
      <c r="K190" s="3">
        <v>0</v>
      </c>
      <c r="L190" s="3">
        <v>6</v>
      </c>
      <c r="M190" s="3">
        <v>43</v>
      </c>
      <c r="N190" s="3">
        <v>45</v>
      </c>
      <c r="O190" s="3">
        <v>30</v>
      </c>
      <c r="P190" s="3">
        <v>107</v>
      </c>
      <c r="Q190" s="3">
        <v>0</v>
      </c>
      <c r="R190" s="3">
        <v>0</v>
      </c>
      <c r="S190" s="3">
        <v>0.249</v>
      </c>
      <c r="T190" s="3">
        <v>0.64900000000000002</v>
      </c>
      <c r="U190" s="3">
        <v>8</v>
      </c>
      <c r="V190" s="3">
        <v>1</v>
      </c>
      <c r="W190" s="3">
        <v>18</v>
      </c>
      <c r="X190" s="9">
        <f t="shared" si="2"/>
        <v>-20.93</v>
      </c>
    </row>
    <row r="191" spans="1:24" ht="15.75" thickBot="1">
      <c r="A191" s="6">
        <v>190</v>
      </c>
      <c r="B191" s="7" t="s">
        <v>628</v>
      </c>
      <c r="C191" s="7" t="s">
        <v>22</v>
      </c>
      <c r="D191" s="6" t="s">
        <v>9</v>
      </c>
      <c r="E191" s="6">
        <v>29</v>
      </c>
      <c r="F191" s="6">
        <v>2017</v>
      </c>
      <c r="G191" s="6">
        <v>53</v>
      </c>
      <c r="H191" s="6">
        <v>204</v>
      </c>
      <c r="I191" s="6">
        <v>61</v>
      </c>
      <c r="J191" s="6">
        <v>8</v>
      </c>
      <c r="K191" s="6">
        <v>0</v>
      </c>
      <c r="L191" s="6">
        <v>3</v>
      </c>
      <c r="M191" s="6">
        <v>19</v>
      </c>
      <c r="N191" s="6">
        <v>21</v>
      </c>
      <c r="O191" s="6">
        <v>12</v>
      </c>
      <c r="P191" s="6">
        <v>30</v>
      </c>
      <c r="Q191" s="6">
        <v>1</v>
      </c>
      <c r="R191" s="6">
        <v>1</v>
      </c>
      <c r="S191" s="6">
        <v>0.29899999999999999</v>
      </c>
      <c r="T191" s="6">
        <v>0.73399999999999999</v>
      </c>
      <c r="U191" s="6">
        <v>7.8</v>
      </c>
      <c r="V191" s="6">
        <v>5</v>
      </c>
      <c r="W191" s="6">
        <v>4</v>
      </c>
      <c r="X191" s="10">
        <f t="shared" si="2"/>
        <v>-2.9900000000000064</v>
      </c>
    </row>
    <row r="192" spans="1:24" ht="15.75" thickBot="1">
      <c r="A192" s="3">
        <v>191</v>
      </c>
      <c r="B192" s="4" t="s">
        <v>156</v>
      </c>
      <c r="C192" s="4" t="s">
        <v>36</v>
      </c>
      <c r="D192" s="3" t="s">
        <v>29</v>
      </c>
      <c r="E192" s="3">
        <v>26</v>
      </c>
      <c r="F192" s="3">
        <v>2017</v>
      </c>
      <c r="G192" s="3">
        <v>126</v>
      </c>
      <c r="H192" s="3">
        <v>460</v>
      </c>
      <c r="I192" s="3">
        <v>117</v>
      </c>
      <c r="J192" s="3">
        <v>22</v>
      </c>
      <c r="K192" s="3">
        <v>2</v>
      </c>
      <c r="L192" s="3">
        <v>11</v>
      </c>
      <c r="M192" s="3">
        <v>68</v>
      </c>
      <c r="N192" s="3">
        <v>45</v>
      </c>
      <c r="O192" s="3">
        <v>28</v>
      </c>
      <c r="P192" s="3">
        <v>103</v>
      </c>
      <c r="Q192" s="3">
        <v>2</v>
      </c>
      <c r="R192" s="3">
        <v>1</v>
      </c>
      <c r="S192" s="3">
        <v>0.254</v>
      </c>
      <c r="T192" s="3">
        <v>0.68</v>
      </c>
      <c r="U192" s="3">
        <v>7.8</v>
      </c>
      <c r="V192" s="3">
        <v>3</v>
      </c>
      <c r="W192" s="3">
        <v>15</v>
      </c>
      <c r="X192" s="9">
        <f t="shared" si="2"/>
        <v>-14.47</v>
      </c>
    </row>
    <row r="193" spans="1:24" ht="15.75" thickBot="1">
      <c r="A193" s="6">
        <v>192</v>
      </c>
      <c r="B193" s="7" t="s">
        <v>629</v>
      </c>
      <c r="C193" s="7" t="s">
        <v>35</v>
      </c>
      <c r="D193" s="6" t="s">
        <v>44</v>
      </c>
      <c r="E193" s="6">
        <v>26</v>
      </c>
      <c r="F193" s="6">
        <v>2017</v>
      </c>
      <c r="G193" s="6">
        <v>138</v>
      </c>
      <c r="H193" s="6">
        <v>480</v>
      </c>
      <c r="I193" s="6">
        <v>116</v>
      </c>
      <c r="J193" s="6">
        <v>23</v>
      </c>
      <c r="K193" s="6">
        <v>4</v>
      </c>
      <c r="L193" s="6">
        <v>9</v>
      </c>
      <c r="M193" s="6">
        <v>40</v>
      </c>
      <c r="N193" s="6">
        <v>57</v>
      </c>
      <c r="O193" s="6">
        <v>55</v>
      </c>
      <c r="P193" s="6">
        <v>90</v>
      </c>
      <c r="Q193" s="6">
        <v>12</v>
      </c>
      <c r="R193" s="6">
        <v>7</v>
      </c>
      <c r="S193" s="6">
        <v>0.24199999999999999</v>
      </c>
      <c r="T193" s="6">
        <v>0.68899999999999995</v>
      </c>
      <c r="U193" s="6">
        <v>7.5</v>
      </c>
      <c r="V193" s="6">
        <v>6</v>
      </c>
      <c r="W193" s="6">
        <v>9</v>
      </c>
      <c r="X193" s="10">
        <f t="shared" si="2"/>
        <v>-10.150000000000016</v>
      </c>
    </row>
    <row r="194" spans="1:24" ht="15.75" thickBot="1">
      <c r="A194" s="3">
        <v>193</v>
      </c>
      <c r="B194" s="4" t="s">
        <v>630</v>
      </c>
      <c r="C194" s="4" t="s">
        <v>167</v>
      </c>
      <c r="D194" s="3" t="s">
        <v>50</v>
      </c>
      <c r="E194" s="3">
        <v>26</v>
      </c>
      <c r="F194" s="3">
        <v>2017</v>
      </c>
      <c r="G194" s="3">
        <v>61</v>
      </c>
      <c r="H194" s="3">
        <v>183</v>
      </c>
      <c r="I194" s="3">
        <v>51</v>
      </c>
      <c r="J194" s="3">
        <v>6</v>
      </c>
      <c r="K194" s="3">
        <v>2</v>
      </c>
      <c r="L194" s="3">
        <v>7</v>
      </c>
      <c r="M194" s="3">
        <v>26</v>
      </c>
      <c r="N194" s="3">
        <v>21</v>
      </c>
      <c r="O194" s="3">
        <v>14</v>
      </c>
      <c r="P194" s="3">
        <v>20</v>
      </c>
      <c r="Q194" s="3">
        <v>0</v>
      </c>
      <c r="R194" s="3">
        <v>0</v>
      </c>
      <c r="S194" s="3">
        <v>0.27900000000000003</v>
      </c>
      <c r="T194" s="3">
        <v>0.77800000000000002</v>
      </c>
      <c r="U194" s="3">
        <v>7.4</v>
      </c>
      <c r="V194" s="3">
        <v>2</v>
      </c>
      <c r="W194" s="3">
        <v>5</v>
      </c>
      <c r="X194" s="9">
        <f t="shared" ref="X194:X201" si="3">((0.47*(I194-J194-K194-L194)+0.78*J194+1.09*K194+1.4*L194+0.33*(O194-V194)+0.3*Q194-0.52*R194-0.26*(H194-I194-W194)-0.72*W194))</f>
        <v>0.91999999999999638</v>
      </c>
    </row>
    <row r="195" spans="1:24" ht="15.75" thickBot="1">
      <c r="A195" s="6">
        <v>194</v>
      </c>
      <c r="B195" s="7" t="s">
        <v>631</v>
      </c>
      <c r="C195" s="7" t="s">
        <v>59</v>
      </c>
      <c r="D195" s="6" t="s">
        <v>50</v>
      </c>
      <c r="E195" s="6">
        <v>28</v>
      </c>
      <c r="F195" s="6">
        <v>2017</v>
      </c>
      <c r="G195" s="6">
        <v>125</v>
      </c>
      <c r="H195" s="6">
        <v>469</v>
      </c>
      <c r="I195" s="6">
        <v>123</v>
      </c>
      <c r="J195" s="6">
        <v>11</v>
      </c>
      <c r="K195" s="6">
        <v>0</v>
      </c>
      <c r="L195" s="6">
        <v>25</v>
      </c>
      <c r="M195" s="6">
        <v>74</v>
      </c>
      <c r="N195" s="6">
        <v>47</v>
      </c>
      <c r="O195" s="6">
        <v>23</v>
      </c>
      <c r="P195" s="6">
        <v>136</v>
      </c>
      <c r="Q195" s="6">
        <v>0</v>
      </c>
      <c r="R195" s="6">
        <v>0</v>
      </c>
      <c r="S195" s="6">
        <v>0.26200000000000001</v>
      </c>
      <c r="T195" s="6">
        <v>0.75</v>
      </c>
      <c r="U195" s="6">
        <v>7.3</v>
      </c>
      <c r="V195" s="6">
        <v>5</v>
      </c>
      <c r="W195" s="6">
        <v>6</v>
      </c>
      <c r="X195" s="10">
        <f t="shared" si="3"/>
        <v>-2.3100000000000094</v>
      </c>
    </row>
    <row r="196" spans="1:24" ht="15.75" thickBot="1">
      <c r="A196" s="3">
        <v>195</v>
      </c>
      <c r="B196" s="4" t="s">
        <v>468</v>
      </c>
      <c r="C196" s="4" t="s">
        <v>22</v>
      </c>
      <c r="D196" s="3" t="s">
        <v>10</v>
      </c>
      <c r="E196" s="3">
        <v>30</v>
      </c>
      <c r="F196" s="3">
        <v>2017</v>
      </c>
      <c r="G196" s="3">
        <v>103</v>
      </c>
      <c r="H196" s="3">
        <v>383</v>
      </c>
      <c r="I196" s="3">
        <v>93</v>
      </c>
      <c r="J196" s="3">
        <v>24</v>
      </c>
      <c r="K196" s="3">
        <v>4</v>
      </c>
      <c r="L196" s="3">
        <v>9</v>
      </c>
      <c r="M196" s="3">
        <v>43</v>
      </c>
      <c r="N196" s="3">
        <v>44</v>
      </c>
      <c r="O196" s="3">
        <v>27</v>
      </c>
      <c r="P196" s="3">
        <v>78</v>
      </c>
      <c r="Q196" s="3">
        <v>0</v>
      </c>
      <c r="R196" s="3">
        <v>0</v>
      </c>
      <c r="S196" s="3">
        <v>0.24299999999999999</v>
      </c>
      <c r="T196" s="3">
        <v>0.69099999999999995</v>
      </c>
      <c r="U196" s="3">
        <v>7.2</v>
      </c>
      <c r="V196" s="3">
        <v>1</v>
      </c>
      <c r="W196" s="3">
        <v>4</v>
      </c>
      <c r="X196" s="9">
        <f t="shared" si="3"/>
        <v>-6.660000000000001</v>
      </c>
    </row>
    <row r="197" spans="1:24" ht="15.75" thickBot="1">
      <c r="A197" s="6">
        <v>196</v>
      </c>
      <c r="B197" s="7" t="s">
        <v>283</v>
      </c>
      <c r="C197" s="7" t="s">
        <v>43</v>
      </c>
      <c r="D197" s="6" t="s">
        <v>10</v>
      </c>
      <c r="E197" s="6">
        <v>30</v>
      </c>
      <c r="F197" s="6">
        <v>2017</v>
      </c>
      <c r="G197" s="6">
        <v>148</v>
      </c>
      <c r="H197" s="6">
        <v>557</v>
      </c>
      <c r="I197" s="6">
        <v>145</v>
      </c>
      <c r="J197" s="6">
        <v>21</v>
      </c>
      <c r="K197" s="6">
        <v>1</v>
      </c>
      <c r="L197" s="6">
        <v>8</v>
      </c>
      <c r="M197" s="6">
        <v>49</v>
      </c>
      <c r="N197" s="6">
        <v>55</v>
      </c>
      <c r="O197" s="6">
        <v>27</v>
      </c>
      <c r="P197" s="6">
        <v>131</v>
      </c>
      <c r="Q197" s="6">
        <v>0</v>
      </c>
      <c r="R197" s="6">
        <v>1</v>
      </c>
      <c r="S197" s="6">
        <v>0.26</v>
      </c>
      <c r="T197" s="6">
        <v>0.64400000000000002</v>
      </c>
      <c r="U197" s="6">
        <v>7.2</v>
      </c>
      <c r="V197" s="6">
        <v>5</v>
      </c>
      <c r="W197" s="6">
        <v>9</v>
      </c>
      <c r="X197" s="10">
        <f t="shared" si="3"/>
        <v>-21.799999999999994</v>
      </c>
    </row>
    <row r="198" spans="1:24" ht="15.75" thickBot="1">
      <c r="A198" s="3">
        <v>197</v>
      </c>
      <c r="B198" s="4" t="s">
        <v>632</v>
      </c>
      <c r="C198" s="4" t="s">
        <v>46</v>
      </c>
      <c r="D198" s="3" t="s">
        <v>10</v>
      </c>
      <c r="E198" s="3">
        <v>25</v>
      </c>
      <c r="F198" s="3">
        <v>2017</v>
      </c>
      <c r="G198" s="3">
        <v>12</v>
      </c>
      <c r="H198" s="3">
        <v>27</v>
      </c>
      <c r="I198" s="3">
        <v>11</v>
      </c>
      <c r="J198" s="3">
        <v>4</v>
      </c>
      <c r="K198" s="3">
        <v>0</v>
      </c>
      <c r="L198" s="3">
        <v>2</v>
      </c>
      <c r="M198" s="3">
        <v>7</v>
      </c>
      <c r="N198" s="3">
        <v>3</v>
      </c>
      <c r="O198" s="3">
        <v>3</v>
      </c>
      <c r="P198" s="3">
        <v>8</v>
      </c>
      <c r="Q198" s="3">
        <v>0</v>
      </c>
      <c r="R198" s="3">
        <v>0</v>
      </c>
      <c r="S198" s="3">
        <v>0.40699999999999997</v>
      </c>
      <c r="T198" s="3">
        <v>1.262</v>
      </c>
      <c r="U198" s="3">
        <v>7.1</v>
      </c>
      <c r="V198" s="3">
        <v>1</v>
      </c>
      <c r="W198" s="3">
        <v>0</v>
      </c>
      <c r="X198" s="9">
        <f t="shared" si="3"/>
        <v>4.7699999999999996</v>
      </c>
    </row>
    <row r="199" spans="1:24" ht="15.75" thickBot="1">
      <c r="A199" s="6">
        <v>198</v>
      </c>
      <c r="B199" s="7" t="s">
        <v>633</v>
      </c>
      <c r="C199" s="7" t="s">
        <v>41</v>
      </c>
      <c r="D199" s="6" t="s">
        <v>26</v>
      </c>
      <c r="E199" s="6">
        <v>27</v>
      </c>
      <c r="F199" s="6">
        <v>2017</v>
      </c>
      <c r="G199" s="6">
        <v>100</v>
      </c>
      <c r="H199" s="6">
        <v>321</v>
      </c>
      <c r="I199" s="6">
        <v>75</v>
      </c>
      <c r="J199" s="6">
        <v>22</v>
      </c>
      <c r="K199" s="6">
        <v>2</v>
      </c>
      <c r="L199" s="6">
        <v>3</v>
      </c>
      <c r="M199" s="6">
        <v>30</v>
      </c>
      <c r="N199" s="6">
        <v>40</v>
      </c>
      <c r="O199" s="6">
        <v>53</v>
      </c>
      <c r="P199" s="6">
        <v>64</v>
      </c>
      <c r="Q199" s="6">
        <v>21</v>
      </c>
      <c r="R199" s="6">
        <v>8</v>
      </c>
      <c r="S199" s="6">
        <v>0.23400000000000001</v>
      </c>
      <c r="T199" s="6">
        <v>0.68500000000000005</v>
      </c>
      <c r="U199" s="6">
        <v>7.1</v>
      </c>
      <c r="V199" s="6">
        <v>1</v>
      </c>
      <c r="W199" s="6">
        <v>2</v>
      </c>
      <c r="X199" s="10">
        <f t="shared" si="3"/>
        <v>0.5199999999999867</v>
      </c>
    </row>
    <row r="200" spans="1:24" ht="15.75" thickBot="1">
      <c r="A200" s="3">
        <v>199</v>
      </c>
      <c r="B200" s="4" t="s">
        <v>634</v>
      </c>
      <c r="C200" s="4" t="s">
        <v>88</v>
      </c>
      <c r="D200" s="3" t="s">
        <v>26</v>
      </c>
      <c r="E200" s="3">
        <v>22</v>
      </c>
      <c r="F200" s="3">
        <v>2017</v>
      </c>
      <c r="G200" s="3">
        <v>42</v>
      </c>
      <c r="H200" s="3">
        <v>164</v>
      </c>
      <c r="I200" s="3">
        <v>48</v>
      </c>
      <c r="J200" s="3">
        <v>5</v>
      </c>
      <c r="K200" s="3">
        <v>1</v>
      </c>
      <c r="L200" s="3">
        <v>6</v>
      </c>
      <c r="M200" s="3">
        <v>28</v>
      </c>
      <c r="N200" s="3">
        <v>22</v>
      </c>
      <c r="O200" s="3">
        <v>8</v>
      </c>
      <c r="P200" s="3">
        <v>41</v>
      </c>
      <c r="Q200" s="3">
        <v>1</v>
      </c>
      <c r="R200" s="3">
        <v>1</v>
      </c>
      <c r="S200" s="3">
        <v>0.29299999999999998</v>
      </c>
      <c r="T200" s="3">
        <v>0.77300000000000002</v>
      </c>
      <c r="U200" s="3">
        <v>7</v>
      </c>
      <c r="V200" s="3">
        <v>1</v>
      </c>
      <c r="W200" s="3">
        <v>5</v>
      </c>
      <c r="X200" s="9">
        <f t="shared" si="3"/>
        <v>-6.0000000000007603E-2</v>
      </c>
    </row>
    <row r="201" spans="1:24" ht="15.75" thickBot="1">
      <c r="A201" s="6">
        <v>200</v>
      </c>
      <c r="B201" s="7" t="s">
        <v>222</v>
      </c>
      <c r="C201" s="7" t="s">
        <v>110</v>
      </c>
      <c r="D201" s="6" t="s">
        <v>44</v>
      </c>
      <c r="E201" s="6">
        <v>27</v>
      </c>
      <c r="F201" s="6">
        <v>2017</v>
      </c>
      <c r="G201" s="6">
        <v>129</v>
      </c>
      <c r="H201" s="6">
        <v>515</v>
      </c>
      <c r="I201" s="6">
        <v>133</v>
      </c>
      <c r="J201" s="6">
        <v>20</v>
      </c>
      <c r="K201" s="6">
        <v>1</v>
      </c>
      <c r="L201" s="6">
        <v>3</v>
      </c>
      <c r="M201" s="6">
        <v>47</v>
      </c>
      <c r="N201" s="6">
        <v>43</v>
      </c>
      <c r="O201" s="6">
        <v>38</v>
      </c>
      <c r="P201" s="6">
        <v>33</v>
      </c>
      <c r="Q201" s="6">
        <v>10</v>
      </c>
      <c r="R201" s="6">
        <v>2</v>
      </c>
      <c r="S201" s="6">
        <v>0.25800000000000001</v>
      </c>
      <c r="T201" s="6">
        <v>0.63100000000000001</v>
      </c>
      <c r="U201" s="6">
        <v>7</v>
      </c>
      <c r="V201" s="6">
        <v>7</v>
      </c>
      <c r="W201" s="6">
        <v>7</v>
      </c>
      <c r="X201" s="10">
        <f t="shared" si="3"/>
        <v>-18.229999999999997</v>
      </c>
    </row>
  </sheetData>
  <hyperlinks>
    <hyperlink ref="B2" r:id="rId1" display="http://wikipeba.com/statslab12/player.php?player_id=4264"/>
    <hyperlink ref="C2" r:id="rId2" display="http://wikipeba.com/statslab12/team_hist.php?team_id=87&amp;page=year&amp;year=2017"/>
    <hyperlink ref="B3" r:id="rId3" display="http://wikipeba.com/statslab12/player.php?player_id=10425"/>
    <hyperlink ref="C3" r:id="rId4" display="http://wikipeba.com/statslab12/team_hist.php?team_id=87&amp;page=year&amp;year=2017"/>
    <hyperlink ref="B4" r:id="rId5" display="http://wikipeba.com/statslab12/player.php?player_id=9731"/>
    <hyperlink ref="C4" r:id="rId6" display="http://wikipeba.com/statslab12/team_hist.php?team_id=81&amp;page=year&amp;year=2017"/>
    <hyperlink ref="B5" r:id="rId7" display="http://wikipeba.com/statslab12/player.php?player_id=11154"/>
    <hyperlink ref="C5" r:id="rId8" display="http://wikipeba.com/statslab12/team_hist.php?team_id=98&amp;page=year&amp;year=2017"/>
    <hyperlink ref="B6" r:id="rId9" display="http://wikipeba.com/statslab12/player.php?player_id=4948"/>
    <hyperlink ref="C6" r:id="rId10" display="http://wikipeba.com/statslab12/team_hist.php?team_id=85&amp;page=year&amp;year=2017"/>
    <hyperlink ref="B7" r:id="rId11" display="http://wikipeba.com/statslab12/player.php?player_id=4315"/>
    <hyperlink ref="C7" r:id="rId12" display="http://wikipeba.com/statslab12/team_hist.php?team_id=87&amp;page=year&amp;year=2017"/>
    <hyperlink ref="B8" r:id="rId13" display="http://wikipeba.com/statslab12/player.php?player_id=9885"/>
    <hyperlink ref="C8" r:id="rId14" display="http://wikipeba.com/statslab12/team_hist.php?team_id=81&amp;page=year&amp;year=2017"/>
    <hyperlink ref="B9" r:id="rId15" display="http://wikipeba.com/statslab12/player.php?player_id=2317"/>
    <hyperlink ref="C9" r:id="rId16" display="http://wikipeba.com/statslab12/team_hist.php?team_id=77&amp;page=year&amp;year=2017"/>
    <hyperlink ref="B10" r:id="rId17" display="http://wikipeba.com/statslab12/player.php?player_id=10537"/>
    <hyperlink ref="C10" r:id="rId18" display="http://wikipeba.com/statslab12/team_hist.php?team_id=79&amp;page=year&amp;year=2017"/>
    <hyperlink ref="B11" r:id="rId19" display="http://wikipeba.com/statslab12/player.php?player_id=4850"/>
    <hyperlink ref="C11" r:id="rId20" display="http://wikipeba.com/statslab12/team_hist.php?team_id=79&amp;page=year&amp;year=2017"/>
    <hyperlink ref="B12" r:id="rId21" display="http://wikipeba.com/statslab12/player.php?player_id=13733"/>
    <hyperlink ref="C12" r:id="rId22" display="http://wikipeba.com/statslab12/team_hist.php?team_id=85&amp;page=year&amp;year=2017"/>
    <hyperlink ref="B13" r:id="rId23" display="http://wikipeba.com/statslab12/player.php?player_id=4484"/>
    <hyperlink ref="C13" r:id="rId24" display="http://wikipeba.com/statslab12/team_hist.php?team_id=95&amp;page=year&amp;year=2017"/>
    <hyperlink ref="B14" r:id="rId25" display="http://wikipeba.com/statslab12/player.php?player_id=1549"/>
    <hyperlink ref="C14" r:id="rId26" display="http://wikipeba.com/statslab12/team_hist.php?team_id=98&amp;page=year&amp;year=2017"/>
    <hyperlink ref="B15" r:id="rId27" display="http://wikipeba.com/statslab12/player.php?player_id=4180"/>
    <hyperlink ref="C15" r:id="rId28" display="http://wikipeba.com/statslab12/team_hist.php?team_id=78&amp;page=year&amp;year=2017"/>
    <hyperlink ref="B16" r:id="rId29" display="http://wikipeba.com/statslab12/player.php?player_id=4299"/>
    <hyperlink ref="C16" r:id="rId30" display="http://wikipeba.com/statslab12/team_hist.php?team_id=92&amp;page=year&amp;year=2017"/>
    <hyperlink ref="B17" r:id="rId31" display="http://wikipeba.com/statslab12/player.php?player_id=8055"/>
    <hyperlink ref="C17" r:id="rId32" display="http://wikipeba.com/statslab12/team_hist.php?team_id=89&amp;page=year&amp;year=2017"/>
    <hyperlink ref="B18" r:id="rId33" display="http://wikipeba.com/statslab12/player.php?player_id=1115"/>
    <hyperlink ref="C18" r:id="rId34" display="http://wikipeba.com/statslab12/team_hist.php?team_id=99&amp;page=year&amp;year=2017"/>
    <hyperlink ref="B19" r:id="rId35" display="http://wikipeba.com/statslab12/player.php?player_id=8181"/>
    <hyperlink ref="C19" r:id="rId36" display="http://wikipeba.com/statslab12/team_hist.php?team_id=90&amp;page=year&amp;year=2017"/>
    <hyperlink ref="B20" r:id="rId37" display="http://wikipeba.com/statslab12/player.php?player_id=3599"/>
    <hyperlink ref="C20" r:id="rId38" display="http://wikipeba.com/statslab12/team_hist.php?team_id=96&amp;page=year&amp;year=2017"/>
    <hyperlink ref="B21" r:id="rId39" display="http://wikipeba.com/statslab12/player.php?player_id=7103"/>
    <hyperlink ref="C21" r:id="rId40" display="http://wikipeba.com/statslab12/team_hist.php?team_id=98&amp;page=year&amp;year=2017"/>
    <hyperlink ref="B22" r:id="rId41" display="http://wikipeba.com/statslab12/player.php?player_id=3111"/>
    <hyperlink ref="C22" r:id="rId42" display="http://wikipeba.com/statslab12/team_hist.php?team_id=91&amp;page=year&amp;year=2017"/>
    <hyperlink ref="B23" r:id="rId43" display="http://wikipeba.com/statslab12/player.php?player_id=4700"/>
    <hyperlink ref="C23" r:id="rId44" display="http://wikipeba.com/statslab12/team_hist.php?team_id=78&amp;page=year&amp;year=2017"/>
    <hyperlink ref="B24" r:id="rId45" display="http://wikipeba.com/statslab12/player.php?player_id=4710"/>
    <hyperlink ref="C24" r:id="rId46" display="http://wikipeba.com/statslab12/team_hist.php?team_id=83&amp;page=year&amp;year=2017"/>
    <hyperlink ref="B25" r:id="rId47" display="http://wikipeba.com/statslab12/player.php?player_id=3113"/>
    <hyperlink ref="C25" r:id="rId48" display="http://wikipeba.com/statslab12/team_hist.php?team_id=84&amp;page=year&amp;year=2017"/>
    <hyperlink ref="B26" r:id="rId49" display="http://wikipeba.com/statslab12/player.php?player_id=4893"/>
    <hyperlink ref="C26" r:id="rId50" display="http://wikipeba.com/statslab12/team_hist.php?team_id=81&amp;page=year&amp;year=2017"/>
    <hyperlink ref="B27" r:id="rId51" display="http://wikipeba.com/statslab12/player.php?player_id=9895"/>
    <hyperlink ref="C27" r:id="rId52" display="http://wikipeba.com/statslab12/team_hist.php?team_id=89&amp;page=year&amp;year=2017"/>
    <hyperlink ref="B28" r:id="rId53" display="http://wikipeba.com/statslab12/player.php?player_id=4391"/>
    <hyperlink ref="C28" r:id="rId54" display="http://wikipeba.com/statslab12/team_hist.php?team_id=79&amp;page=year&amp;year=2017"/>
    <hyperlink ref="B29" r:id="rId55" display="http://wikipeba.com/statslab12/player.php?player_id=3465"/>
    <hyperlink ref="C29" r:id="rId56" display="http://wikipeba.com/statslab12/team_hist.php?team_id=95&amp;page=year&amp;year=2017"/>
    <hyperlink ref="B30" r:id="rId57" display="http://wikipeba.com/statslab12/player.php?player_id=4565"/>
    <hyperlink ref="C30" r:id="rId58" display="http://wikipeba.com/statslab12/team_hist.php?team_id=81&amp;page=year&amp;year=2017"/>
    <hyperlink ref="B31" r:id="rId59" display="http://wikipeba.com/statslab12/player.php?player_id=7566"/>
    <hyperlink ref="C31" r:id="rId60" display="http://wikipeba.com/statslab12/team_hist.php?team_id=86&amp;page=year&amp;year=2017"/>
    <hyperlink ref="B32" r:id="rId61" display="http://wikipeba.com/statslab12/player.php?player_id=3579"/>
    <hyperlink ref="C32" r:id="rId62" display="http://wikipeba.com/statslab12/team_hist.php?team_id=96&amp;page=year&amp;year=2017"/>
    <hyperlink ref="B33" r:id="rId63" display="http://wikipeba.com/statslab12/player.php?player_id=11359"/>
    <hyperlink ref="C33" r:id="rId64" display="http://wikipeba.com/statslab12/team_hist.php?team_id=85&amp;page=year&amp;year=2017"/>
    <hyperlink ref="B34" r:id="rId65" display="http://wikipeba.com/statslab12/player.php?player_id=3705"/>
    <hyperlink ref="C34" r:id="rId66" display="http://wikipeba.com/statslab12/team_hist.php?team_id=96&amp;page=year&amp;year=2017"/>
    <hyperlink ref="B35" r:id="rId67" display="http://wikipeba.com/statslab12/player.php?player_id=10481"/>
    <hyperlink ref="C35" r:id="rId68" display="http://wikipeba.com/statslab12/team_hist.php?team_id=96&amp;page=year&amp;year=2017"/>
    <hyperlink ref="B36" r:id="rId69" display="http://wikipeba.com/statslab12/player.php?player_id=4974"/>
    <hyperlink ref="C36" r:id="rId70" display="http://wikipeba.com/statslab12/team_hist.php?team_id=85&amp;page=year&amp;year=2017"/>
    <hyperlink ref="B37" r:id="rId71" display="http://wikipeba.com/statslab12/player.php?player_id=10470"/>
    <hyperlink ref="C37" r:id="rId72" display="http://wikipeba.com/statslab12/team_hist.php?team_id=95&amp;page=year&amp;year=2017"/>
    <hyperlink ref="B38" r:id="rId73" display="http://wikipeba.com/statslab12/player.php?player_id=4952"/>
    <hyperlink ref="C38" r:id="rId74" display="http://wikipeba.com/statslab12/team_hist.php?team_id=98&amp;page=year&amp;year=2017"/>
    <hyperlink ref="B39" r:id="rId75" display="http://wikipeba.com/statslab12/player.php?player_id=943"/>
    <hyperlink ref="C39" r:id="rId76" display="http://wikipeba.com/statslab12/team_hist.php?team_id=91&amp;page=year&amp;year=2017"/>
    <hyperlink ref="B40" r:id="rId77" display="http://wikipeba.com/statslab12/player.php?player_id=3546"/>
    <hyperlink ref="C40" r:id="rId78" display="http://wikipeba.com/statslab12/team_hist.php?team_id=99&amp;page=year&amp;year=2017"/>
    <hyperlink ref="B41" r:id="rId79" display="http://wikipeba.com/statslab12/player.php?player_id=5420"/>
    <hyperlink ref="C41" r:id="rId80" display="http://wikipeba.com/statslab12/team_hist.php?team_id=84&amp;page=year&amp;year=2017"/>
    <hyperlink ref="B42" r:id="rId81" display="http://wikipeba.com/statslab12/player.php?player_id=3542"/>
    <hyperlink ref="C42" r:id="rId82" display="http://wikipeba.com/statslab12/team_hist.php?team_id=81&amp;page=year&amp;year=2017"/>
    <hyperlink ref="B43" r:id="rId83" display="http://wikipeba.com/statslab12/player.php?player_id=9737"/>
    <hyperlink ref="C43" r:id="rId84" display="http://wikipeba.com/statslab12/team_hist.php?team_id=92&amp;page=year&amp;year=2017"/>
    <hyperlink ref="B44" r:id="rId85" display="http://wikipeba.com/statslab12/player.php?player_id=12395"/>
    <hyperlink ref="C44" r:id="rId86" display="http://wikipeba.com/statslab12/team_hist.php?team_id=98&amp;page=year&amp;year=2017"/>
    <hyperlink ref="B45" r:id="rId87" display="http://wikipeba.com/statslab12/player.php?player_id=3959"/>
    <hyperlink ref="C45" r:id="rId88" display="http://wikipeba.com/statslab12/team_hist.php?team_id=90&amp;page=year&amp;year=2017"/>
    <hyperlink ref="B46" r:id="rId89" display="http://wikipeba.com/statslab12/player.php?player_id=534"/>
    <hyperlink ref="C46" r:id="rId90" display="http://wikipeba.com/statslab12/team_hist.php?team_id=92&amp;page=year&amp;year=2017"/>
    <hyperlink ref="B47" r:id="rId91" display="http://wikipeba.com/statslab12/player.php?player_id=10038"/>
    <hyperlink ref="C47" r:id="rId92" display="http://wikipeba.com/statslab12/team_hist.php?team_id=79&amp;page=year&amp;year=2017"/>
    <hyperlink ref="B48" r:id="rId93" display="http://wikipeba.com/statslab12/player.php?player_id=4539"/>
    <hyperlink ref="C48" r:id="rId94" display="http://wikipeba.com/statslab12/team_hist.php?team_id=91&amp;page=year&amp;year=2017"/>
    <hyperlink ref="B49" r:id="rId95" display="http://wikipeba.com/statslab12/player.php?player_id=9857"/>
    <hyperlink ref="C49" r:id="rId96" display="http://wikipeba.com/statslab12/team_hist.php?team_id=84&amp;page=year&amp;year=2017"/>
    <hyperlink ref="B50" r:id="rId97" display="http://wikipeba.com/statslab12/player.php?player_id=11888"/>
    <hyperlink ref="C50" r:id="rId98" display="http://wikipeba.com/statslab12/team_hist.php?team_id=97&amp;page=year&amp;year=2017"/>
    <hyperlink ref="B51" r:id="rId99" display="http://wikipeba.com/statslab12/player.php?player_id=11870"/>
    <hyperlink ref="C51" r:id="rId100" display="http://wikipeba.com/statslab12/team_hist.php?team_id=100&amp;page=year&amp;year=2017"/>
    <hyperlink ref="B52" r:id="rId101" display="http://wikipeba.com/statslab12/player.php?player_id=7837"/>
    <hyperlink ref="C52" r:id="rId102" display="http://wikipeba.com/statslab12/team_hist.php?team_id=93&amp;page=year&amp;year=2017"/>
    <hyperlink ref="B53" r:id="rId103" display="http://wikipeba.com/statslab12/player.php?player_id=9946"/>
    <hyperlink ref="C53" r:id="rId104" display="http://wikipeba.com/statslab12/team_hist.php?team_id=94&amp;page=year&amp;year=2017"/>
    <hyperlink ref="B54" r:id="rId105" display="http://wikipeba.com/statslab12/player.php?player_id=3933"/>
    <hyperlink ref="C54" r:id="rId106" display="http://wikipeba.com/statslab12/team_hist.php?team_id=93&amp;page=year&amp;year=2017"/>
    <hyperlink ref="B55" r:id="rId107" display="http://wikipeba.com/statslab12/player.php?player_id=5728"/>
    <hyperlink ref="C55" r:id="rId108" display="http://wikipeba.com/statslab12/team_hist.php?team_id=96&amp;page=year&amp;year=2017"/>
    <hyperlink ref="B56" r:id="rId109" display="http://wikipeba.com/statslab12/player.php?player_id=3267"/>
    <hyperlink ref="C56" r:id="rId110" display="http://wikipeba.com/statslab12/team_hist.php?team_id=78&amp;page=year&amp;year=2017"/>
    <hyperlink ref="B57" r:id="rId111" display="http://wikipeba.com/statslab12/player.php?player_id=9279"/>
    <hyperlink ref="C57" r:id="rId112" display="http://wikipeba.com/statslab12/team_hist.php?team_id=85&amp;page=year&amp;year=2017"/>
    <hyperlink ref="B58" r:id="rId113" display="http://wikipeba.com/statslab12/player.php?player_id=4918"/>
    <hyperlink ref="C58" r:id="rId114" display="http://wikipeba.com/statslab12/team_hist.php?team_id=93&amp;page=year&amp;year=2017"/>
    <hyperlink ref="B59" r:id="rId115" display="http://wikipeba.com/statslab12/player.php?player_id=4797"/>
    <hyperlink ref="C59" r:id="rId116" display="http://wikipeba.com/statslab12/team_hist.php?team_id=77&amp;page=year&amp;year=2017"/>
    <hyperlink ref="B60" r:id="rId117" display="http://wikipeba.com/statslab12/player.php?player_id=2142"/>
    <hyperlink ref="C60" r:id="rId118" display="http://wikipeba.com/statslab12/team_hist.php?team_id=78&amp;page=year&amp;year=2017"/>
    <hyperlink ref="B61" r:id="rId119" display="http://wikipeba.com/statslab12/player.php?player_id=2427"/>
    <hyperlink ref="C61" r:id="rId120" display="http://wikipeba.com/statslab12/team_hist.php?team_id=85&amp;page=year&amp;year=2017"/>
    <hyperlink ref="B62" r:id="rId121" display="http://wikipeba.com/statslab12/player.php?player_id=11939"/>
    <hyperlink ref="C62" r:id="rId122" display="http://wikipeba.com/statslab12/team_hist.php?team_id=82&amp;page=year&amp;year=2017"/>
    <hyperlink ref="B63" r:id="rId123" display="http://wikipeba.com/statslab12/player.php?player_id=3603"/>
    <hyperlink ref="C63" r:id="rId124" display="http://wikipeba.com/statslab12/team_hist.php?team_id=86&amp;page=year&amp;year=2017"/>
    <hyperlink ref="B64" r:id="rId125" display="http://wikipeba.com/statslab12/player.php?player_id=4018"/>
    <hyperlink ref="C64" r:id="rId126" display="http://wikipeba.com/statslab12/team_hist.php?team_id=95&amp;page=year&amp;year=2017"/>
    <hyperlink ref="B65" r:id="rId127" display="http://wikipeba.com/statslab12/player.php?player_id=5186"/>
    <hyperlink ref="C65" r:id="rId128" display="http://wikipeba.com/statslab12/team_hist.php?team_id=94&amp;page=year&amp;year=2017"/>
    <hyperlink ref="B66" r:id="rId129" display="http://wikipeba.com/statslab12/player.php?player_id=4443"/>
    <hyperlink ref="C66" r:id="rId130" display="http://wikipeba.com/statslab12/team_hist.php?team_id=94&amp;page=year&amp;year=2017"/>
    <hyperlink ref="B67" r:id="rId131" display="http://wikipeba.com/statslab12/player.php?player_id=3388"/>
    <hyperlink ref="C67" r:id="rId132" display="http://wikipeba.com/statslab12/team_hist.php?team_id=90&amp;page=year&amp;year=2017"/>
    <hyperlink ref="B68" r:id="rId133" display="http://wikipeba.com/statslab12/player.php?player_id=8056"/>
    <hyperlink ref="C68" r:id="rId134" display="http://wikipeba.com/statslab12/team_hist.php?team_id=99&amp;page=year&amp;year=2017"/>
    <hyperlink ref="B69" r:id="rId135" display="http://wikipeba.com/statslab12/player.php?player_id=3930"/>
    <hyperlink ref="C69" r:id="rId136" display="http://wikipeba.com/statslab12/team_hist.php?team_id=88&amp;page=year&amp;year=2017"/>
    <hyperlink ref="B70" r:id="rId137" display="http://wikipeba.com/statslab12/player.php?player_id=4262"/>
    <hyperlink ref="C70" r:id="rId138" display="http://wikipeba.com/statslab12/team_hist.php?team_id=95&amp;page=year&amp;year=2017"/>
    <hyperlink ref="B71" r:id="rId139" display="http://wikipeba.com/statslab12/player.php?player_id=3248"/>
    <hyperlink ref="C71" r:id="rId140" display="http://wikipeba.com/statslab12/team_hist.php?team_id=81&amp;page=year&amp;year=2017"/>
    <hyperlink ref="B72" r:id="rId141" display="http://wikipeba.com/statslab12/player.php?player_id=3947"/>
    <hyperlink ref="C72" r:id="rId142" display="http://wikipeba.com/statslab12/team_hist.php?team_id=94&amp;page=year&amp;year=2017"/>
    <hyperlink ref="B73" r:id="rId143" display="http://wikipeba.com/statslab12/player.php?player_id=2505"/>
    <hyperlink ref="C73" r:id="rId144" display="http://wikipeba.com/statslab12/team_hist.php?team_id=95&amp;page=year&amp;year=2017"/>
    <hyperlink ref="B74" r:id="rId145" display="http://wikipeba.com/statslab12/player.php?player_id=3150"/>
    <hyperlink ref="C74" r:id="rId146" display="http://wikipeba.com/statslab12/team_hist.php?team_id=90&amp;page=year&amp;year=2017"/>
    <hyperlink ref="B75" r:id="rId147" display="http://wikipeba.com/statslab12/player.php?player_id=4390"/>
    <hyperlink ref="C75" r:id="rId148" display="http://wikipeba.com/statslab12/team_hist.php?team_id=98&amp;page=year&amp;year=2017"/>
    <hyperlink ref="B76" r:id="rId149" display="http://wikipeba.com/statslab12/player.php?player_id=444"/>
    <hyperlink ref="C76" r:id="rId150" display="http://wikipeba.com/statslab12/team_hist.php?team_id=90&amp;page=year&amp;year=2017"/>
    <hyperlink ref="B77" r:id="rId151" display="http://wikipeba.com/statslab12/player.php?player_id=3811"/>
    <hyperlink ref="C77" r:id="rId152" display="http://wikipeba.com/statslab12/team_hist.php?team_id=85&amp;page=year&amp;year=2017"/>
    <hyperlink ref="B78" r:id="rId153" display="http://wikipeba.com/statslab12/player.php?player_id=4475"/>
    <hyperlink ref="C78" r:id="rId154" display="http://wikipeba.com/statslab12/team_hist.php?team_id=92&amp;page=year&amp;year=2017"/>
    <hyperlink ref="B79" r:id="rId155" display="http://wikipeba.com/statslab12/player.php?player_id=4096"/>
    <hyperlink ref="C79" r:id="rId156" display="http://wikipeba.com/statslab12/team_hist.php?team_id=83&amp;page=year&amp;year=2017"/>
    <hyperlink ref="B80" r:id="rId157" display="http://wikipeba.com/statslab12/player.php?player_id=4964"/>
    <hyperlink ref="C80" r:id="rId158" display="http://wikipeba.com/statslab12/team_hist.php?team_id=96&amp;page=year&amp;year=2017"/>
    <hyperlink ref="B81" r:id="rId159" display="http://wikipeba.com/statslab12/player.php?player_id=386"/>
    <hyperlink ref="C81" r:id="rId160" display="http://wikipeba.com/statslab12/team_hist.php?team_id=91&amp;page=year&amp;year=2017"/>
    <hyperlink ref="B82" r:id="rId161" display="http://wikipeba.com/statslab12/player.php?player_id=4917"/>
    <hyperlink ref="C82" r:id="rId162" display="http://wikipeba.com/statslab12/team_hist.php?team_id=88&amp;page=year&amp;year=2017"/>
    <hyperlink ref="B83" r:id="rId163" display="http://wikipeba.com/statslab12/player.php?player_id=4968"/>
    <hyperlink ref="C83" r:id="rId164" display="http://wikipeba.com/statslab12/team_hist.php?team_id=87&amp;page=year&amp;year=2017"/>
    <hyperlink ref="B84" r:id="rId165" display="http://wikipeba.com/statslab12/player.php?player_id=4126"/>
    <hyperlink ref="C84" r:id="rId166" display="http://wikipeba.com/statslab12/team_hist.php?team_id=81&amp;page=year&amp;year=2017"/>
    <hyperlink ref="B85" r:id="rId167" display="http://wikipeba.com/statslab12/player.php?player_id=5521"/>
    <hyperlink ref="C85" r:id="rId168" display="http://wikipeba.com/statslab12/team_hist.php?team_id=92&amp;page=year&amp;year=2017"/>
    <hyperlink ref="B86" r:id="rId169" display="http://wikipeba.com/statslab12/player.php?player_id=11105"/>
    <hyperlink ref="C86" r:id="rId170" display="http://wikipeba.com/statslab12/team_hist.php?team_id=96&amp;page=year&amp;year=2017"/>
    <hyperlink ref="B87" r:id="rId171" display="http://wikipeba.com/statslab12/player.php?player_id=10452"/>
    <hyperlink ref="C87" r:id="rId172" display="http://wikipeba.com/statslab12/team_hist.php?team_id=81&amp;page=year&amp;year=2017"/>
    <hyperlink ref="B88" r:id="rId173" display="http://wikipeba.com/statslab12/player.php?player_id=11048"/>
    <hyperlink ref="C88" r:id="rId174" display="http://wikipeba.com/statslab12/team_hist.php?team_id=88&amp;page=year&amp;year=2017"/>
    <hyperlink ref="B89" r:id="rId175" display="http://wikipeba.com/statslab12/player.php?player_id=10030"/>
    <hyperlink ref="C89" r:id="rId176" display="http://wikipeba.com/statslab12/team_hist.php?team_id=95&amp;page=year&amp;year=2017"/>
    <hyperlink ref="B90" r:id="rId177" display="http://wikipeba.com/statslab12/player.php?player_id=9883"/>
    <hyperlink ref="C90" r:id="rId178" display="http://wikipeba.com/statslab12/team_hist.php?team_id=89&amp;page=year&amp;year=2017"/>
    <hyperlink ref="B91" r:id="rId179" display="http://wikipeba.com/statslab12/player.php?player_id=3403"/>
    <hyperlink ref="C91" r:id="rId180" display="http://wikipeba.com/statslab12/team_hist.php?team_id=90&amp;page=year&amp;year=2017"/>
    <hyperlink ref="B92" r:id="rId181" display="http://wikipeba.com/statslab12/player.php?player_id=10516"/>
    <hyperlink ref="C92" r:id="rId182" display="http://wikipeba.com/statslab12/team_hist.php?team_id=77&amp;page=year&amp;year=2017"/>
    <hyperlink ref="B93" r:id="rId183" display="http://wikipeba.com/statslab12/player.php?player_id=9808"/>
    <hyperlink ref="C93" r:id="rId184" display="http://wikipeba.com/statslab12/team_hist.php?team_id=89&amp;page=year&amp;year=2017"/>
    <hyperlink ref="B94" r:id="rId185" display="http://wikipeba.com/statslab12/player.php?player_id=3757"/>
    <hyperlink ref="C94" r:id="rId186" display="http://wikipeba.com/statslab12/team_hist.php?team_id=95&amp;page=year&amp;year=2017"/>
    <hyperlink ref="B95" r:id="rId187" display="http://wikipeba.com/statslab12/player.php?player_id=4490"/>
    <hyperlink ref="C95" r:id="rId188" display="http://wikipeba.com/statslab12/team_hist.php?team_id=84&amp;page=year&amp;year=2017"/>
    <hyperlink ref="B96" r:id="rId189" display="http://wikipeba.com/statslab12/player.php?player_id=4003"/>
    <hyperlink ref="C96" r:id="rId190" display="http://wikipeba.com/statslab12/team_hist.php?team_id=82&amp;page=year&amp;year=2017"/>
    <hyperlink ref="B97" r:id="rId191" display="http://wikipeba.com/statslab12/player.php?player_id=3159"/>
    <hyperlink ref="C97" r:id="rId192" display="http://wikipeba.com/statslab12/team_hist.php?team_id=94&amp;page=year&amp;year=2017"/>
    <hyperlink ref="B98" r:id="rId193" display="http://wikipeba.com/statslab12/player.php?player_id=10267"/>
    <hyperlink ref="C98" r:id="rId194" display="http://wikipeba.com/statslab12/team_hist.php?team_id=97&amp;page=year&amp;year=2017"/>
    <hyperlink ref="B99" r:id="rId195" display="http://wikipeba.com/statslab12/player.php?player_id=3411"/>
    <hyperlink ref="C99" r:id="rId196" display="http://wikipeba.com/statslab12/team_hist.php?team_id=96&amp;page=year&amp;year=2017"/>
    <hyperlink ref="B100" r:id="rId197" display="http://wikipeba.com/statslab12/player.php?player_id=387"/>
    <hyperlink ref="C100" r:id="rId198" display="http://wikipeba.com/statslab12/team_hist.php?team_id=96&amp;page=year&amp;year=2017"/>
    <hyperlink ref="B101" r:id="rId199" display="http://wikipeba.com/statslab12/player.php?player_id=4354"/>
    <hyperlink ref="C101" r:id="rId200" display="http://wikipeba.com/statslab12/team_hist.php?team_id=97&amp;page=year&amp;year=2017"/>
    <hyperlink ref="B102" r:id="rId201" display="http://wikipeba.com/statslab12/player.php?player_id=7910"/>
    <hyperlink ref="C102" r:id="rId202" display="http://wikipeba.com/statslab12/team_hist.php?team_id=88&amp;page=year&amp;year=2017"/>
    <hyperlink ref="B103" r:id="rId203" display="http://wikipeba.com/statslab12/player.php?player_id=3214"/>
    <hyperlink ref="C103" r:id="rId204" display="http://wikipeba.com/statslab12/team_hist.php?team_id=89&amp;page=year&amp;year=2017"/>
    <hyperlink ref="B104" r:id="rId205" display="http://wikipeba.com/statslab12/player.php?player_id=3655"/>
    <hyperlink ref="C104" r:id="rId206" display="http://wikipeba.com/statslab12/team_hist.php?team_id=86&amp;page=year&amp;year=2017"/>
    <hyperlink ref="B105" r:id="rId207" display="http://wikipeba.com/statslab12/player.php?player_id=609"/>
    <hyperlink ref="C105" r:id="rId208" display="http://wikipeba.com/statslab12/team_hist.php?team_id=89&amp;page=year&amp;year=2017"/>
    <hyperlink ref="B106" r:id="rId209" display="http://wikipeba.com/statslab12/player.php?player_id=995"/>
    <hyperlink ref="C106" r:id="rId210" display="http://wikipeba.com/statslab12/team_hist.php?team_id=80&amp;page=year&amp;year=2017"/>
    <hyperlink ref="B107" r:id="rId211" display="http://wikipeba.com/statslab12/player.php?player_id=579"/>
    <hyperlink ref="C107" r:id="rId212" display="http://wikipeba.com/statslab12/team_hist.php?team_id=85&amp;page=year&amp;year=2017"/>
    <hyperlink ref="B108" r:id="rId213" display="http://wikipeba.com/statslab12/player.php?player_id=7365"/>
    <hyperlink ref="C108" r:id="rId214" display="http://wikipeba.com/statslab12/team_hist.php?team_id=99&amp;page=year&amp;year=2017"/>
    <hyperlink ref="B109" r:id="rId215" display="http://wikipeba.com/statslab12/player.php?player_id=4029"/>
    <hyperlink ref="C109" r:id="rId216" display="http://wikipeba.com/statslab12/team_hist.php?team_id=86&amp;page=year&amp;year=2017"/>
    <hyperlink ref="B110" r:id="rId217" display="http://wikipeba.com/statslab12/player.php?player_id=3881"/>
    <hyperlink ref="C110" r:id="rId218" display="http://wikipeba.com/statslab12/team_hist.php?team_id=79&amp;page=year&amp;year=2017"/>
    <hyperlink ref="B111" r:id="rId219" display="http://wikipeba.com/statslab12/player.php?player_id=9497"/>
    <hyperlink ref="C111" r:id="rId220" display="http://wikipeba.com/statslab12/team_hist.php?team_id=88&amp;page=year&amp;year=2017"/>
    <hyperlink ref="B112" r:id="rId221" display="http://wikipeba.com/statslab12/player.php?player_id=9348"/>
    <hyperlink ref="C112" r:id="rId222" display="http://wikipeba.com/statslab12/team_hist.php?team_id=80&amp;page=year&amp;year=2017"/>
    <hyperlink ref="B113" r:id="rId223" display="http://wikipeba.com/statslab12/player.php?player_id=3608"/>
    <hyperlink ref="C113" r:id="rId224" display="http://wikipeba.com/statslab12/team_hist.php?team_id=87&amp;page=year&amp;year=2017"/>
    <hyperlink ref="B114" r:id="rId225" display="http://wikipeba.com/statslab12/player.php?player_id=10451"/>
    <hyperlink ref="C114" r:id="rId226" display="http://wikipeba.com/statslab12/team_hist.php?team_id=78&amp;page=year&amp;year=2017"/>
    <hyperlink ref="B115" r:id="rId227" display="http://wikipeba.com/statslab12/player.php?player_id=12369"/>
    <hyperlink ref="C115" r:id="rId228" display="http://wikipeba.com/statslab12/team_hist.php?team_id=86&amp;page=year&amp;year=2017"/>
    <hyperlink ref="B116" r:id="rId229" display="http://wikipeba.com/statslab12/player.php?player_id=1200"/>
    <hyperlink ref="C116" r:id="rId230" display="http://wikipeba.com/statslab12/team_hist.php?team_id=86&amp;page=year&amp;year=2017"/>
    <hyperlink ref="B117" r:id="rId231" display="http://wikipeba.com/statslab12/player.php?player_id=4476"/>
    <hyperlink ref="C117" r:id="rId232" display="http://wikipeba.com/statslab12/team_hist.php?team_id=84&amp;page=year&amp;year=2017"/>
    <hyperlink ref="B118" r:id="rId233" display="http://wikipeba.com/statslab12/player.php?player_id=445"/>
    <hyperlink ref="C118" r:id="rId234" display="http://wikipeba.com/statslab12/team_hist.php?team_id=94&amp;page=year&amp;year=2017"/>
    <hyperlink ref="B119" r:id="rId235" display="http://wikipeba.com/statslab12/player.php?player_id=11862"/>
    <hyperlink ref="C119" r:id="rId236" display="http://wikipeba.com/statslab12/team_hist.php?team_id=87&amp;page=year&amp;year=2017"/>
    <hyperlink ref="B120" r:id="rId237" display="http://wikipeba.com/statslab12/player.php?player_id=3146"/>
    <hyperlink ref="C120" r:id="rId238" display="http://wikipeba.com/statslab12/team_hist.php?team_id=80&amp;page=year&amp;year=2017"/>
    <hyperlink ref="B121" r:id="rId239" display="http://wikipeba.com/statslab12/player.php?player_id=10856"/>
    <hyperlink ref="C121" r:id="rId240" display="http://wikipeba.com/statslab12/team_hist.php?team_id=86&amp;page=year&amp;year=2017"/>
    <hyperlink ref="B122" r:id="rId241" display="http://wikipeba.com/statslab12/player.php?player_id=3952"/>
    <hyperlink ref="C122" r:id="rId242" display="http://wikipeba.com/statslab12/team_hist.php?team_id=81&amp;page=year&amp;year=2017"/>
    <hyperlink ref="B123" r:id="rId243" display="http://wikipeba.com/statslab12/player.php?player_id=4925"/>
    <hyperlink ref="C123" r:id="rId244" display="http://wikipeba.com/statslab12/team_hist.php?team_id=98&amp;page=year&amp;year=2017"/>
    <hyperlink ref="B124" r:id="rId245" display="http://wikipeba.com/statslab12/player.php?player_id=3184"/>
    <hyperlink ref="C124" r:id="rId246" display="http://wikipeba.com/statslab12/team_hist.php?team_id=90&amp;page=year&amp;year=2017"/>
    <hyperlink ref="B125" r:id="rId247" display="http://wikipeba.com/statslab12/player.php?player_id=9820"/>
    <hyperlink ref="C125" r:id="rId248" display="http://wikipeba.com/statslab12/team_hist.php?team_id=82&amp;page=year&amp;year=2017"/>
    <hyperlink ref="B126" r:id="rId249" display="http://wikipeba.com/statslab12/player.php?player_id=10580"/>
    <hyperlink ref="C126" r:id="rId250" display="http://wikipeba.com/statslab12/team_hist.php?team_id=83&amp;page=year&amp;year=2017"/>
    <hyperlink ref="B127" r:id="rId251" display="http://wikipeba.com/statslab12/player.php?player_id=9672"/>
    <hyperlink ref="C127" r:id="rId252" display="http://wikipeba.com/statslab12/team_hist.php?team_id=91&amp;page=year&amp;year=2017"/>
    <hyperlink ref="B128" r:id="rId253" display="http://wikipeba.com/statslab12/player.php?player_id=8867"/>
    <hyperlink ref="C128" r:id="rId254" display="http://wikipeba.com/statslab12/team_hist.php?team_id=79&amp;page=year&amp;year=2017"/>
    <hyperlink ref="B129" r:id="rId255" display="http://wikipeba.com/statslab12/player.php?player_id=10559"/>
    <hyperlink ref="C129" r:id="rId256" display="http://wikipeba.com/statslab12/team_hist.php?team_id=99&amp;page=year&amp;year=2017"/>
    <hyperlink ref="B130" r:id="rId257" display="http://wikipeba.com/statslab12/player.php?player_id=4872"/>
    <hyperlink ref="C130" r:id="rId258" display="http://wikipeba.com/statslab12/team_hist.php?team_id=83&amp;page=year&amp;year=2017"/>
    <hyperlink ref="B131" r:id="rId259" display="http://wikipeba.com/statslab12/player.php?player_id=11219"/>
    <hyperlink ref="C131" r:id="rId260" display="http://wikipeba.com/statslab12/team_hist.php?team_id=90&amp;page=year&amp;year=2017"/>
    <hyperlink ref="B132" r:id="rId261" display="http://wikipeba.com/statslab12/player.php?player_id=10569"/>
    <hyperlink ref="C132" r:id="rId262" display="http://wikipeba.com/statslab12/team_hist.php?team_id=78&amp;page=year&amp;year=2017"/>
    <hyperlink ref="B133" r:id="rId263" display="http://wikipeba.com/statslab12/player.php?player_id=10530"/>
    <hyperlink ref="C133" r:id="rId264" display="http://wikipeba.com/statslab12/team_hist.php?team_id=87&amp;page=year&amp;year=2017"/>
    <hyperlink ref="B134" r:id="rId265" display="http://wikipeba.com/statslab12/player.php?player_id=11825"/>
    <hyperlink ref="C134" r:id="rId266" display="http://wikipeba.com/statslab12/team_hist.php?team_id=99&amp;page=year&amp;year=2017"/>
    <hyperlink ref="B135" r:id="rId267" display="http://wikipeba.com/statslab12/player.php?player_id=490"/>
    <hyperlink ref="C135" r:id="rId268" display="http://wikipeba.com/statslab12/team_hist.php?team_id=83&amp;page=year&amp;year=2017"/>
    <hyperlink ref="B136" r:id="rId269" display="http://wikipeba.com/statslab12/player.php?player_id=2337"/>
    <hyperlink ref="C136" r:id="rId270" display="http://wikipeba.com/statslab12/team_hist.php?team_id=83&amp;page=year&amp;year=2017"/>
    <hyperlink ref="B137" r:id="rId271" display="http://wikipeba.com/statslab12/player.php?player_id=2425"/>
    <hyperlink ref="C137" r:id="rId272" display="http://wikipeba.com/statslab12/team_hist.php?team_id=95&amp;page=year&amp;year=2017"/>
    <hyperlink ref="B138" r:id="rId273" display="http://wikipeba.com/statslab12/player.php?player_id=4534"/>
    <hyperlink ref="C138" r:id="rId274" display="http://wikipeba.com/statslab12/team_hist.php?team_id=80&amp;page=year&amp;year=2017"/>
    <hyperlink ref="B139" r:id="rId275" display="http://wikipeba.com/statslab12/player.php?player_id=7906"/>
    <hyperlink ref="C139" r:id="rId276" display="http://wikipeba.com/statslab12/team_hist.php?team_id=79&amp;page=year&amp;year=2017"/>
    <hyperlink ref="B140" r:id="rId277" display="http://wikipeba.com/statslab12/player.php?player_id=4754"/>
    <hyperlink ref="C140" r:id="rId278" display="http://wikipeba.com/statslab12/team_hist.php?team_id=87&amp;page=year&amp;year=2017"/>
    <hyperlink ref="B141" r:id="rId279" display="http://wikipeba.com/statslab12/player.php?player_id=625"/>
    <hyperlink ref="C141" r:id="rId280" display="http://wikipeba.com/statslab12/team_hist.php?team_id=88&amp;page=year&amp;year=2017"/>
    <hyperlink ref="B142" r:id="rId281" display="http://wikipeba.com/statslab12/player.php?player_id=301"/>
    <hyperlink ref="C142" r:id="rId282" display="http://wikipeba.com/statslab12/team_hist.php?team_id=87&amp;page=year&amp;year=2017"/>
    <hyperlink ref="B143" r:id="rId283" display="http://wikipeba.com/statslab12/player.php?player_id=19"/>
    <hyperlink ref="C143" r:id="rId284" display="http://wikipeba.com/statslab12/team_hist.php?team_id=99&amp;page=year&amp;year=2017"/>
    <hyperlink ref="B144" r:id="rId285" display="http://wikipeba.com/statslab12/player.php?player_id=9507"/>
    <hyperlink ref="C144" r:id="rId286" display="http://wikipeba.com/statslab12/team_hist.php?team_id=79&amp;page=year&amp;year=2017"/>
    <hyperlink ref="B145" r:id="rId287" display="http://wikipeba.com/statslab12/player.php?player_id=3323"/>
    <hyperlink ref="C145" r:id="rId288" display="http://wikipeba.com/statslab12/team_hist.php?team_id=77&amp;page=year&amp;year=2017"/>
    <hyperlink ref="B146" r:id="rId289" display="http://wikipeba.com/statslab12/player.php?player_id=10003"/>
    <hyperlink ref="C146" r:id="rId290" display="http://wikipeba.com/statslab12/team_hist.php?team_id=85&amp;page=year&amp;year=2017"/>
    <hyperlink ref="B147" r:id="rId291" display="http://wikipeba.com/statslab12/player.php?player_id=3436"/>
    <hyperlink ref="C147" r:id="rId292" display="http://wikipeba.com/statslab12/team_hist.php?team_id=79&amp;page=year&amp;year=2017"/>
    <hyperlink ref="B148" r:id="rId293" display="http://wikipeba.com/statslab12/player.php?player_id=4760"/>
    <hyperlink ref="C148" r:id="rId294" display="http://wikipeba.com/statslab12/team_hist.php?team_id=82&amp;page=year&amp;year=2017"/>
    <hyperlink ref="B149" r:id="rId295" display="http://wikipeba.com/statslab12/player.php?player_id=10724"/>
    <hyperlink ref="C149" r:id="rId296" display="http://wikipeba.com/statslab12/team_hist.php?team_id=83&amp;page=year&amp;year=2017"/>
    <hyperlink ref="B150" r:id="rId297" display="http://wikipeba.com/statslab12/player.php?player_id=11913"/>
    <hyperlink ref="C150" r:id="rId298" display="http://wikipeba.com/statslab12/team_hist.php?team_id=88&amp;page=year&amp;year=2017"/>
    <hyperlink ref="B151" r:id="rId299" display="http://wikipeba.com/statslab12/player.php?player_id=12423"/>
    <hyperlink ref="C151" r:id="rId300" display="http://wikipeba.com/statslab12/team_hist.php?team_id=83&amp;page=year&amp;year=2017"/>
    <hyperlink ref="B152" r:id="rId301" display="http://wikipeba.com/statslab12/player.php?player_id=168"/>
    <hyperlink ref="C152" r:id="rId302" display="http://wikipeba.com/statslab12/team_hist.php?team_id=91&amp;page=year&amp;year=2017"/>
    <hyperlink ref="B153" r:id="rId303" display="http://wikipeba.com/statslab12/player.php?player_id=10299"/>
    <hyperlink ref="C153" r:id="rId304" display="http://wikipeba.com/statslab12/team_hist.php?team_id=88&amp;page=year&amp;year=2017"/>
    <hyperlink ref="B154" r:id="rId305" display="http://wikipeba.com/statslab12/player.php?player_id=543"/>
    <hyperlink ref="C154" r:id="rId306" display="http://wikipeba.com/statslab12/team_hist.php?team_id=89&amp;page=year&amp;year=2017"/>
    <hyperlink ref="B155" r:id="rId307" display="http://wikipeba.com/statslab12/player.php?player_id=4568"/>
    <hyperlink ref="C155" r:id="rId308" display="http://wikipeba.com/statslab12/team_hist.php?team_id=92&amp;page=year&amp;year=2017"/>
    <hyperlink ref="B156" r:id="rId309" display="http://wikipeba.com/statslab12/player.php?player_id=3505"/>
    <hyperlink ref="C156" r:id="rId310" display="http://wikipeba.com/statslab12/team_hist.php?team_id=82&amp;page=year&amp;year=2017"/>
    <hyperlink ref="B157" r:id="rId311" display="http://wikipeba.com/statslab12/player.php?player_id=4749"/>
    <hyperlink ref="C157" r:id="rId312" display="http://wikipeba.com/statslab12/team_hist.php?team_id=77&amp;page=year&amp;year=2017"/>
    <hyperlink ref="B158" r:id="rId313" display="http://wikipeba.com/statslab12/player.php?player_id=4127"/>
    <hyperlink ref="C158" r:id="rId314" display="http://wikipeba.com/statslab12/team_hist.php?team_id=95&amp;page=year&amp;year=2017"/>
    <hyperlink ref="B159" r:id="rId315" display="http://wikipeba.com/statslab12/player.php?player_id=3842"/>
    <hyperlink ref="C159" r:id="rId316" display="http://wikipeba.com/statslab12/team_hist.php?team_id=82&amp;page=year&amp;year=2017"/>
    <hyperlink ref="B160" r:id="rId317" display="http://wikipeba.com/statslab12/player.php?player_id=10947"/>
    <hyperlink ref="C160" r:id="rId318" display="http://wikipeba.com/statslab12/team_hist.php?team_id=84&amp;page=year&amp;year=2017"/>
    <hyperlink ref="B161" r:id="rId319" display="http://wikipeba.com/statslab12/player.php?player_id=3847"/>
    <hyperlink ref="C161" r:id="rId320" display="http://wikipeba.com/statslab12/team_hist.php?team_id=92&amp;page=year&amp;year=2017"/>
    <hyperlink ref="B162" r:id="rId321" display="http://wikipeba.com/statslab12/player.php?player_id=10508"/>
    <hyperlink ref="C162" r:id="rId322" display="http://wikipeba.com/statslab12/team_hist.php?team_id=100&amp;page=year&amp;year=2017"/>
    <hyperlink ref="B163" r:id="rId323" display="http://wikipeba.com/statslab12/player.php?player_id=2535"/>
    <hyperlink ref="C163" r:id="rId324" display="http://wikipeba.com/statslab12/team_hist.php?team_id=93&amp;page=year&amp;year=2017"/>
    <hyperlink ref="B164" r:id="rId325" display="http://wikipeba.com/statslab12/player.php?player_id=11248"/>
    <hyperlink ref="C164" r:id="rId326" display="http://wikipeba.com/statslab12/team_hist.php?team_id=100&amp;page=year&amp;year=2017"/>
    <hyperlink ref="B165" r:id="rId327" display="http://wikipeba.com/statslab12/player.php?player_id=3573"/>
    <hyperlink ref="C165" r:id="rId328" display="http://wikipeba.com/statslab12/team_hist.php?team_id=100&amp;page=year&amp;year=2017"/>
    <hyperlink ref="B166" r:id="rId329" display="http://wikipeba.com/statslab12/player.php?player_id=5775"/>
    <hyperlink ref="C166" r:id="rId330" display="http://wikipeba.com/statslab12/team_hist.php?team_id=98&amp;page=year&amp;year=2017"/>
    <hyperlink ref="B167" r:id="rId331" display="http://wikipeba.com/statslab12/player.php?player_id=7791"/>
    <hyperlink ref="C167" r:id="rId332" display="http://wikipeba.com/statslab12/team_hist.php?team_id=92&amp;page=year&amp;year=2017"/>
    <hyperlink ref="B168" r:id="rId333" display="http://wikipeba.com/statslab12/player.php?player_id=10315"/>
    <hyperlink ref="C168" r:id="rId334" display="http://wikipeba.com/statslab12/team_hist.php?team_id=100&amp;page=year&amp;year=2017"/>
    <hyperlink ref="B169" r:id="rId335" display="http://wikipeba.com/statslab12/player.php?player_id=467"/>
    <hyperlink ref="C169" r:id="rId336" display="http://wikipeba.com/statslab12/team_hist.php?team_id=80&amp;page=year&amp;year=2017"/>
    <hyperlink ref="B170" r:id="rId337" display="http://wikipeba.com/statslab12/player.php?player_id=3539"/>
    <hyperlink ref="C170" r:id="rId338" display="http://wikipeba.com/statslab12/team_hist.php?team_id=86&amp;page=year&amp;year=2017"/>
    <hyperlink ref="B171" r:id="rId339" display="http://wikipeba.com/statslab12/player.php?player_id=118"/>
    <hyperlink ref="C171" r:id="rId340" display="http://wikipeba.com/statslab12/team_hist.php?team_id=95&amp;page=year&amp;year=2017"/>
    <hyperlink ref="B172" r:id="rId341" display="http://wikipeba.com/statslab12/player.php?player_id=4826"/>
    <hyperlink ref="C172" r:id="rId342" display="http://wikipeba.com/statslab12/team_hist.php?team_id=80&amp;page=year&amp;year=2017"/>
    <hyperlink ref="B173" r:id="rId343" display="http://wikipeba.com/statslab12/player.php?player_id=10978"/>
    <hyperlink ref="C173" r:id="rId344" display="http://wikipeba.com/statslab12/team_hist.php?team_id=100&amp;page=year&amp;year=2017"/>
    <hyperlink ref="B174" r:id="rId345" display="http://wikipeba.com/statslab12/player.php?player_id=13723"/>
    <hyperlink ref="C174" r:id="rId346" display="http://wikipeba.com/statslab12/team_hist.php?team_id=85&amp;page=year&amp;year=2017"/>
    <hyperlink ref="B175" r:id="rId347" display="http://wikipeba.com/statslab12/player.php?player_id=7411"/>
    <hyperlink ref="C175" r:id="rId348" display="http://wikipeba.com/statslab12/team_hist.php?team_id=88&amp;page=year&amp;year=2017"/>
    <hyperlink ref="B176" r:id="rId349" display="http://wikipeba.com/statslab12/player.php?player_id=4682"/>
    <hyperlink ref="C176" r:id="rId350" display="http://wikipeba.com/statslab12/team_hist.php?team_id=77&amp;page=year&amp;year=2017"/>
    <hyperlink ref="B177" r:id="rId351" display="http://wikipeba.com/statslab12/player.php?player_id=9688"/>
    <hyperlink ref="C177" r:id="rId352" display="http://wikipeba.com/statslab12/team_hist.php?team_id=82&amp;page=year&amp;year=2017"/>
    <hyperlink ref="B178" r:id="rId353" display="http://wikipeba.com/statslab12/player.php?player_id=3354"/>
    <hyperlink ref="C178" r:id="rId354" display="http://wikipeba.com/statslab12/team_hist.php?team_id=93&amp;page=year&amp;year=2017"/>
    <hyperlink ref="B179" r:id="rId355" display="http://wikipeba.com/statslab12/player.php?player_id=4629"/>
    <hyperlink ref="C179" r:id="rId356" display="http://wikipeba.com/statslab12/team_hist.php?team_id=83&amp;page=year&amp;year=2017"/>
    <hyperlink ref="B180" r:id="rId357" display="http://wikipeba.com/statslab12/player.php?player_id=10265"/>
    <hyperlink ref="C180" r:id="rId358" display="http://wikipeba.com/statslab12/team_hist.php?team_id=90&amp;page=year&amp;year=2017"/>
    <hyperlink ref="B181" r:id="rId359" display="http://wikipeba.com/statslab12/player.php?player_id=10472"/>
    <hyperlink ref="C181" r:id="rId360" display="http://wikipeba.com/statslab12/team_hist.php?team_id=78&amp;page=year&amp;year=2017"/>
    <hyperlink ref="B182" r:id="rId361" display="http://wikipeba.com/statslab12/player.php?player_id=9983"/>
    <hyperlink ref="C182" r:id="rId362" display="http://wikipeba.com/statslab12/team_hist.php?team_id=98&amp;page=year&amp;year=2017"/>
    <hyperlink ref="B183" r:id="rId363" display="http://wikipeba.com/statslab12/player.php?player_id=9884"/>
    <hyperlink ref="C183" r:id="rId364" display="http://wikipeba.com/statslab12/team_hist.php?team_id=98&amp;page=year&amp;year=2017"/>
    <hyperlink ref="B184" r:id="rId365" display="http://wikipeba.com/statslab12/player.php?player_id=10042"/>
    <hyperlink ref="C184" r:id="rId366" display="http://wikipeba.com/statslab12/team_hist.php?team_id=77&amp;page=year&amp;year=2017"/>
    <hyperlink ref="B185" r:id="rId367" display="http://wikipeba.com/statslab12/player.php?player_id=4723"/>
    <hyperlink ref="C185" r:id="rId368" display="http://wikipeba.com/statslab12/team_hist.php?team_id=88&amp;page=year&amp;year=2017"/>
    <hyperlink ref="B186" r:id="rId369" display="http://wikipeba.com/statslab12/player.php?player_id=3827"/>
    <hyperlink ref="C186" r:id="rId370" display="http://wikipeba.com/statslab12/team_hist.php?team_id=89&amp;page=year&amp;year=2017"/>
    <hyperlink ref="B187" r:id="rId371" display="http://wikipeba.com/statslab12/player.php?player_id=10558"/>
    <hyperlink ref="C187" r:id="rId372" display="http://wikipeba.com/statslab12/team_hist.php?team_id=100&amp;page=year&amp;year=2017"/>
    <hyperlink ref="B188" r:id="rId373" display="http://wikipeba.com/statslab12/player.php?player_id=11223"/>
    <hyperlink ref="C188" r:id="rId374" display="http://wikipeba.com/statslab12/team_hist.php?team_id=93&amp;page=year&amp;year=2017"/>
    <hyperlink ref="B189" r:id="rId375" display="http://wikipeba.com/statslab12/player.php?player_id=2597"/>
    <hyperlink ref="C189" r:id="rId376" display="http://wikipeba.com/statslab12/team_hist.php?team_id=92&amp;page=year&amp;year=2017"/>
    <hyperlink ref="B190" r:id="rId377" display="http://wikipeba.com/statslab12/player.php?player_id=957"/>
    <hyperlink ref="C190" r:id="rId378" display="http://wikipeba.com/statslab12/team_hist.php?team_id=86&amp;page=year&amp;year=2017"/>
    <hyperlink ref="B191" r:id="rId379" display="http://wikipeba.com/statslab12/player.php?player_id=73"/>
    <hyperlink ref="C191" r:id="rId380" display="http://wikipeba.com/statslab12/team_hist.php?team_id=77&amp;page=year&amp;year=2017"/>
    <hyperlink ref="B192" r:id="rId381" display="http://wikipeba.com/statslab12/player.php?player_id=10577"/>
    <hyperlink ref="C192" r:id="rId382" display="http://wikipeba.com/statslab12/team_hist.php?team_id=97&amp;page=year&amp;year=2017"/>
    <hyperlink ref="B193" r:id="rId383" display="http://wikipeba.com/statslab12/player.php?player_id=4800"/>
    <hyperlink ref="C193" r:id="rId384" display="http://wikipeba.com/statslab12/team_hist.php?team_id=83&amp;page=year&amp;year=2017"/>
    <hyperlink ref="B194" r:id="rId385" display="http://wikipeba.com/statslab12/player.php?player_id=10372"/>
    <hyperlink ref="C194" r:id="rId386" display="http://wikipeba.com/statslab12/team_hist.php?team_id=88&amp;page=year&amp;year=2017"/>
    <hyperlink ref="B195" r:id="rId387" display="http://wikipeba.com/statslab12/player.php?player_id=9749"/>
    <hyperlink ref="C195" r:id="rId388" display="http://wikipeba.com/statslab12/team_hist.php?team_id=80&amp;page=year&amp;year=2017"/>
    <hyperlink ref="B196" r:id="rId389" display="http://wikipeba.com/statslab12/player.php?player_id=7656"/>
    <hyperlink ref="C196" r:id="rId390" display="http://wikipeba.com/statslab12/team_hist.php?team_id=77&amp;page=year&amp;year=2017"/>
    <hyperlink ref="B197" r:id="rId391" display="http://wikipeba.com/statslab12/player.php?player_id=4410"/>
    <hyperlink ref="C197" r:id="rId392" display="http://wikipeba.com/statslab12/team_hist.php?team_id=78&amp;page=year&amp;year=2017"/>
    <hyperlink ref="B198" r:id="rId393" display="http://wikipeba.com/statslab12/player.php?player_id=11265"/>
    <hyperlink ref="C198" r:id="rId394" display="http://wikipeba.com/statslab12/team_hist.php?team_id=90&amp;page=year&amp;year=2017"/>
    <hyperlink ref="B199" r:id="rId395" display="http://wikipeba.com/statslab12/player.php?player_id=9821"/>
    <hyperlink ref="C199" r:id="rId396" display="http://wikipeba.com/statslab12/team_hist.php?team_id=93&amp;page=year&amp;year=2017"/>
    <hyperlink ref="B200" r:id="rId397" display="http://wikipeba.com/statslab12/player.php?player_id=3108"/>
    <hyperlink ref="C200" r:id="rId398" display="http://wikipeba.com/statslab12/team_hist.php?team_id=84&amp;page=year&amp;year=2017"/>
    <hyperlink ref="B201" r:id="rId399" display="http://wikipeba.com/statslab12/player.php?player_id=4659"/>
    <hyperlink ref="C201" r:id="rId400" display="http://wikipeba.com/statslab12/team_hist.php?team_id=82&amp;page=year&amp;year=2017"/>
  </hyperlinks>
  <pageMargins left="0.7" right="0.7" top="0.75" bottom="0.75" header="0.3" footer="0.3"/>
  <drawing r:id="rId40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X201"/>
  <sheetViews>
    <sheetView workbookViewId="0">
      <selection activeCell="I1" sqref="I1"/>
    </sheetView>
  </sheetViews>
  <sheetFormatPr defaultRowHeight="15"/>
  <cols>
    <col min="1" max="1" width="4.42578125" bestFit="1" customWidth="1"/>
    <col min="2" max="2" width="22.5703125" bestFit="1" customWidth="1"/>
    <col min="3" max="3" width="8.7109375" customWidth="1"/>
    <col min="4" max="4" width="4.28515625" bestFit="1" customWidth="1"/>
    <col min="5" max="5" width="4.5703125" bestFit="1" customWidth="1"/>
    <col min="6" max="6" width="5.28515625" bestFit="1" customWidth="1"/>
    <col min="7" max="9" width="4" bestFit="1" customWidth="1"/>
    <col min="10" max="11" width="3.28515625" bestFit="1" customWidth="1"/>
    <col min="12" max="12" width="3.42578125" bestFit="1" customWidth="1"/>
    <col min="13" max="13" width="4.140625" bestFit="1" customWidth="1"/>
    <col min="14" max="16" width="4" bestFit="1" customWidth="1"/>
    <col min="17" max="18" width="3.28515625" bestFit="1" customWidth="1"/>
    <col min="19" max="20" width="5.5703125" bestFit="1" customWidth="1"/>
    <col min="21" max="21" width="5.7109375" bestFit="1" customWidth="1"/>
    <col min="22" max="22" width="3.42578125" bestFit="1" customWidth="1"/>
    <col min="23" max="23" width="5.5703125" bestFit="1" customWidth="1"/>
    <col min="24" max="24" width="6.28515625" bestFit="1" customWidth="1"/>
  </cols>
  <sheetData>
    <row r="1" spans="1:24" ht="15.75" thickBo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180</v>
      </c>
      <c r="W1" s="1" t="s">
        <v>179</v>
      </c>
      <c r="X1" s="1" t="s">
        <v>181</v>
      </c>
    </row>
    <row r="2" spans="1:24" ht="15.75" thickBot="1">
      <c r="A2" s="3">
        <v>1</v>
      </c>
      <c r="B2" s="4" t="s">
        <v>346</v>
      </c>
      <c r="C2" s="4" t="s">
        <v>77</v>
      </c>
      <c r="D2" s="3" t="s">
        <v>53</v>
      </c>
      <c r="E2" s="3">
        <v>29</v>
      </c>
      <c r="F2" s="3">
        <v>2018</v>
      </c>
      <c r="G2" s="3">
        <v>155</v>
      </c>
      <c r="H2" s="3">
        <v>618</v>
      </c>
      <c r="I2" s="3">
        <v>180</v>
      </c>
      <c r="J2" s="3">
        <v>29</v>
      </c>
      <c r="K2" s="3">
        <v>3</v>
      </c>
      <c r="L2" s="3">
        <v>26</v>
      </c>
      <c r="M2" s="3">
        <v>74</v>
      </c>
      <c r="N2" s="3">
        <v>121</v>
      </c>
      <c r="O2" s="3">
        <v>106</v>
      </c>
      <c r="P2" s="3">
        <v>121</v>
      </c>
      <c r="Q2" s="3">
        <v>25</v>
      </c>
      <c r="R2" s="3">
        <v>8</v>
      </c>
      <c r="S2" s="3">
        <v>0.29099999999999998</v>
      </c>
      <c r="T2" s="3">
        <v>0.871</v>
      </c>
      <c r="U2" s="3">
        <v>67.3</v>
      </c>
      <c r="V2" s="3">
        <v>4</v>
      </c>
      <c r="W2" s="3">
        <v>7</v>
      </c>
      <c r="X2" s="9">
        <f t="shared" ref="X2:X65" si="0">((0.47*(I2-J2-K2-L2)+0.78*J2+1.09*K2+1.4*L2+0.33*(O2-V2)+0.3*Q2-0.52*R2-0.26*(H2-I2-W2)-0.72*W2))</f>
        <v>39.529999999999994</v>
      </c>
    </row>
    <row r="3" spans="1:24" ht="15.75" thickBot="1">
      <c r="A3" s="6">
        <v>2</v>
      </c>
      <c r="B3" s="7" t="s">
        <v>449</v>
      </c>
      <c r="C3" s="7" t="s">
        <v>31</v>
      </c>
      <c r="D3" s="6" t="s">
        <v>53</v>
      </c>
      <c r="E3" s="6">
        <v>25</v>
      </c>
      <c r="F3" s="6">
        <v>2018</v>
      </c>
      <c r="G3" s="6">
        <v>157</v>
      </c>
      <c r="H3" s="6">
        <v>625</v>
      </c>
      <c r="I3" s="6">
        <v>185</v>
      </c>
      <c r="J3" s="6">
        <v>35</v>
      </c>
      <c r="K3" s="6">
        <v>13</v>
      </c>
      <c r="L3" s="6">
        <v>36</v>
      </c>
      <c r="M3" s="6">
        <v>90</v>
      </c>
      <c r="N3" s="6">
        <v>99</v>
      </c>
      <c r="O3" s="6">
        <v>60</v>
      </c>
      <c r="P3" s="6">
        <v>99</v>
      </c>
      <c r="Q3" s="6">
        <v>22</v>
      </c>
      <c r="R3" s="6">
        <v>12</v>
      </c>
      <c r="S3" s="6">
        <v>0.29599999999999999</v>
      </c>
      <c r="T3" s="6">
        <v>0.92500000000000004</v>
      </c>
      <c r="U3" s="6">
        <v>64.599999999999994</v>
      </c>
      <c r="V3" s="6">
        <v>4</v>
      </c>
      <c r="W3" s="6">
        <v>13</v>
      </c>
      <c r="X3" s="10">
        <f t="shared" si="0"/>
        <v>37.799999999999969</v>
      </c>
    </row>
    <row r="4" spans="1:24" ht="15.75" thickBot="1">
      <c r="A4" s="3">
        <v>3</v>
      </c>
      <c r="B4" s="4" t="s">
        <v>342</v>
      </c>
      <c r="C4" s="4" t="s">
        <v>77</v>
      </c>
      <c r="D4" s="3" t="s">
        <v>9</v>
      </c>
      <c r="E4" s="3">
        <v>25</v>
      </c>
      <c r="F4" s="3">
        <v>2018</v>
      </c>
      <c r="G4" s="3">
        <v>157</v>
      </c>
      <c r="H4" s="3">
        <v>644</v>
      </c>
      <c r="I4" s="3">
        <v>204</v>
      </c>
      <c r="J4" s="3">
        <v>40</v>
      </c>
      <c r="K4" s="3">
        <v>4</v>
      </c>
      <c r="L4" s="3">
        <v>21</v>
      </c>
      <c r="M4" s="3">
        <v>88</v>
      </c>
      <c r="N4" s="3">
        <v>99</v>
      </c>
      <c r="O4" s="3">
        <v>61</v>
      </c>
      <c r="P4" s="3">
        <v>30</v>
      </c>
      <c r="Q4" s="3">
        <v>14</v>
      </c>
      <c r="R4" s="3">
        <v>12</v>
      </c>
      <c r="S4" s="3">
        <v>0.317</v>
      </c>
      <c r="T4" s="3">
        <v>0.86599999999999999</v>
      </c>
      <c r="U4" s="3">
        <v>64</v>
      </c>
      <c r="V4" s="3">
        <v>5</v>
      </c>
      <c r="W4" s="3">
        <v>13</v>
      </c>
      <c r="X4" s="9">
        <f t="shared" si="0"/>
        <v>26.349999999999952</v>
      </c>
    </row>
    <row r="5" spans="1:24" ht="15.75" thickBot="1">
      <c r="A5" s="6">
        <v>4</v>
      </c>
      <c r="B5" s="7" t="s">
        <v>182</v>
      </c>
      <c r="C5" s="7" t="s">
        <v>25</v>
      </c>
      <c r="D5" s="6" t="s">
        <v>23</v>
      </c>
      <c r="E5" s="6">
        <v>30</v>
      </c>
      <c r="F5" s="6">
        <v>2018</v>
      </c>
      <c r="G5" s="6">
        <v>157</v>
      </c>
      <c r="H5" s="6">
        <v>585</v>
      </c>
      <c r="I5" s="6">
        <v>175</v>
      </c>
      <c r="J5" s="6">
        <v>20</v>
      </c>
      <c r="K5" s="6">
        <v>1</v>
      </c>
      <c r="L5" s="6">
        <v>38</v>
      </c>
      <c r="M5" s="6">
        <v>85</v>
      </c>
      <c r="N5" s="6">
        <v>89</v>
      </c>
      <c r="O5" s="6">
        <v>64</v>
      </c>
      <c r="P5" s="6">
        <v>125</v>
      </c>
      <c r="Q5" s="6">
        <v>0</v>
      </c>
      <c r="R5" s="6">
        <v>0</v>
      </c>
      <c r="S5" s="6">
        <v>0.29899999999999999</v>
      </c>
      <c r="T5" s="6">
        <v>0.90500000000000003</v>
      </c>
      <c r="U5" s="6">
        <v>60.3</v>
      </c>
      <c r="V5" s="6">
        <v>9</v>
      </c>
      <c r="W5" s="6">
        <v>14</v>
      </c>
      <c r="X5" s="10">
        <f t="shared" si="0"/>
        <v>29.519999999999996</v>
      </c>
    </row>
    <row r="6" spans="1:24" ht="15.75" thickBot="1">
      <c r="A6" s="3">
        <v>5</v>
      </c>
      <c r="B6" s="4" t="s">
        <v>569</v>
      </c>
      <c r="C6" s="4" t="s">
        <v>25</v>
      </c>
      <c r="D6" s="3" t="s">
        <v>53</v>
      </c>
      <c r="E6" s="3">
        <v>26</v>
      </c>
      <c r="F6" s="3">
        <v>2018</v>
      </c>
      <c r="G6" s="3">
        <v>153</v>
      </c>
      <c r="H6" s="3">
        <v>596</v>
      </c>
      <c r="I6" s="3">
        <v>176</v>
      </c>
      <c r="J6" s="3">
        <v>20</v>
      </c>
      <c r="K6" s="3">
        <v>1</v>
      </c>
      <c r="L6" s="3">
        <v>34</v>
      </c>
      <c r="M6" s="3">
        <v>78</v>
      </c>
      <c r="N6" s="3">
        <v>102</v>
      </c>
      <c r="O6" s="3">
        <v>56</v>
      </c>
      <c r="P6" s="3">
        <v>96</v>
      </c>
      <c r="Q6" s="3">
        <v>28</v>
      </c>
      <c r="R6" s="3">
        <v>12</v>
      </c>
      <c r="S6" s="3">
        <v>0.29499999999999998</v>
      </c>
      <c r="T6" s="3">
        <v>0.86</v>
      </c>
      <c r="U6" s="3">
        <v>59.8</v>
      </c>
      <c r="V6" s="3">
        <v>2</v>
      </c>
      <c r="W6" s="3">
        <v>11</v>
      </c>
      <c r="X6" s="9">
        <f t="shared" si="0"/>
        <v>26.879999999999981</v>
      </c>
    </row>
    <row r="7" spans="1:24" ht="15.75" thickBot="1">
      <c r="A7" s="6">
        <v>6</v>
      </c>
      <c r="B7" s="7" t="s">
        <v>445</v>
      </c>
      <c r="C7" s="7" t="s">
        <v>205</v>
      </c>
      <c r="D7" s="6" t="s">
        <v>32</v>
      </c>
      <c r="E7" s="6">
        <v>31</v>
      </c>
      <c r="F7" s="6">
        <v>2018</v>
      </c>
      <c r="G7" s="6">
        <v>134</v>
      </c>
      <c r="H7" s="6">
        <v>509</v>
      </c>
      <c r="I7" s="6">
        <v>154</v>
      </c>
      <c r="J7" s="6">
        <v>27</v>
      </c>
      <c r="K7" s="6">
        <v>3</v>
      </c>
      <c r="L7" s="6">
        <v>38</v>
      </c>
      <c r="M7" s="6">
        <v>101</v>
      </c>
      <c r="N7" s="6">
        <v>89</v>
      </c>
      <c r="O7" s="6">
        <v>66</v>
      </c>
      <c r="P7" s="6">
        <v>78</v>
      </c>
      <c r="Q7" s="6">
        <v>0</v>
      </c>
      <c r="R7" s="6">
        <v>2</v>
      </c>
      <c r="S7" s="6">
        <v>0.30299999999999999</v>
      </c>
      <c r="T7" s="6">
        <v>0.97299999999999998</v>
      </c>
      <c r="U7" s="6">
        <v>56.8</v>
      </c>
      <c r="V7" s="6">
        <v>1</v>
      </c>
      <c r="W7" s="6">
        <v>11</v>
      </c>
      <c r="X7" s="10">
        <f t="shared" si="0"/>
        <v>40.999999999999986</v>
      </c>
    </row>
    <row r="8" spans="1:24" ht="15.75" thickBot="1">
      <c r="A8" s="3">
        <v>7</v>
      </c>
      <c r="B8" s="4" t="s">
        <v>47</v>
      </c>
      <c r="C8" s="4" t="s">
        <v>257</v>
      </c>
      <c r="D8" s="3" t="s">
        <v>29</v>
      </c>
      <c r="E8" s="3">
        <v>36</v>
      </c>
      <c r="F8" s="3">
        <v>2018</v>
      </c>
      <c r="G8" s="3">
        <v>141</v>
      </c>
      <c r="H8" s="3">
        <v>539</v>
      </c>
      <c r="I8" s="3">
        <v>178</v>
      </c>
      <c r="J8" s="3">
        <v>31</v>
      </c>
      <c r="K8" s="3">
        <v>7</v>
      </c>
      <c r="L8" s="3">
        <v>16</v>
      </c>
      <c r="M8" s="3">
        <v>75</v>
      </c>
      <c r="N8" s="3">
        <v>87</v>
      </c>
      <c r="O8" s="3">
        <v>57</v>
      </c>
      <c r="P8" s="3">
        <v>69</v>
      </c>
      <c r="Q8" s="3">
        <v>8</v>
      </c>
      <c r="R8" s="3">
        <v>9</v>
      </c>
      <c r="S8" s="3">
        <v>0.33</v>
      </c>
      <c r="T8" s="3">
        <v>0.90100000000000002</v>
      </c>
      <c r="U8" s="3">
        <v>56.5</v>
      </c>
      <c r="V8" s="3">
        <v>6</v>
      </c>
      <c r="W8" s="3">
        <v>17</v>
      </c>
      <c r="X8" s="9">
        <f t="shared" si="0"/>
        <v>25.359999999999992</v>
      </c>
    </row>
    <row r="9" spans="1:24" ht="15.75" thickBot="1">
      <c r="A9" s="6">
        <v>8</v>
      </c>
      <c r="B9" s="7" t="s">
        <v>21</v>
      </c>
      <c r="C9" s="7" t="s">
        <v>22</v>
      </c>
      <c r="D9" s="6" t="s">
        <v>23</v>
      </c>
      <c r="E9" s="6">
        <v>32</v>
      </c>
      <c r="F9" s="6">
        <v>2018</v>
      </c>
      <c r="G9" s="6">
        <v>154</v>
      </c>
      <c r="H9" s="6">
        <v>553</v>
      </c>
      <c r="I9" s="6">
        <v>156</v>
      </c>
      <c r="J9" s="6">
        <v>34</v>
      </c>
      <c r="K9" s="6">
        <v>0</v>
      </c>
      <c r="L9" s="6">
        <v>26</v>
      </c>
      <c r="M9" s="6">
        <v>92</v>
      </c>
      <c r="N9" s="6">
        <v>80</v>
      </c>
      <c r="O9" s="6">
        <v>123</v>
      </c>
      <c r="P9" s="6">
        <v>113</v>
      </c>
      <c r="Q9" s="6">
        <v>0</v>
      </c>
      <c r="R9" s="6">
        <v>0</v>
      </c>
      <c r="S9" s="6">
        <v>0.28199999999999997</v>
      </c>
      <c r="T9" s="6">
        <v>0.89900000000000002</v>
      </c>
      <c r="U9" s="6">
        <v>55.6</v>
      </c>
      <c r="V9" s="6">
        <v>3</v>
      </c>
      <c r="W9" s="6">
        <v>18</v>
      </c>
      <c r="X9" s="10">
        <f t="shared" si="0"/>
        <v>36.139999999999979</v>
      </c>
    </row>
    <row r="10" spans="1:24" ht="15.75" thickBot="1">
      <c r="A10" s="3">
        <v>9</v>
      </c>
      <c r="B10" s="4" t="s">
        <v>348</v>
      </c>
      <c r="C10" s="4" t="s">
        <v>90</v>
      </c>
      <c r="D10" s="3" t="s">
        <v>26</v>
      </c>
      <c r="E10" s="3">
        <v>26</v>
      </c>
      <c r="F10" s="3">
        <v>2018</v>
      </c>
      <c r="G10" s="3">
        <v>158</v>
      </c>
      <c r="H10" s="3">
        <v>619</v>
      </c>
      <c r="I10" s="3">
        <v>196</v>
      </c>
      <c r="J10" s="3">
        <v>26</v>
      </c>
      <c r="K10" s="3">
        <v>5</v>
      </c>
      <c r="L10" s="3">
        <v>33</v>
      </c>
      <c r="M10" s="3">
        <v>105</v>
      </c>
      <c r="N10" s="3">
        <v>103</v>
      </c>
      <c r="O10" s="3">
        <v>27</v>
      </c>
      <c r="P10" s="3">
        <v>102</v>
      </c>
      <c r="Q10" s="3">
        <v>8</v>
      </c>
      <c r="R10" s="3">
        <v>3</v>
      </c>
      <c r="S10" s="3">
        <v>0.317</v>
      </c>
      <c r="T10" s="3">
        <v>0.88700000000000001</v>
      </c>
      <c r="U10" s="3">
        <v>53.6</v>
      </c>
      <c r="V10" s="3">
        <v>12</v>
      </c>
      <c r="W10" s="3">
        <v>7</v>
      </c>
      <c r="X10" s="9">
        <f t="shared" si="0"/>
        <v>26.559999999999995</v>
      </c>
    </row>
    <row r="11" spans="1:24" ht="15.75" thickBot="1">
      <c r="A11" s="6">
        <v>10</v>
      </c>
      <c r="B11" s="7" t="s">
        <v>634</v>
      </c>
      <c r="C11" s="7" t="s">
        <v>88</v>
      </c>
      <c r="D11" s="6" t="s">
        <v>26</v>
      </c>
      <c r="E11" s="6">
        <v>23</v>
      </c>
      <c r="F11" s="6">
        <v>2018</v>
      </c>
      <c r="G11" s="6">
        <v>131</v>
      </c>
      <c r="H11" s="6">
        <v>526</v>
      </c>
      <c r="I11" s="6">
        <v>174</v>
      </c>
      <c r="J11" s="6">
        <v>38</v>
      </c>
      <c r="K11" s="6">
        <v>5</v>
      </c>
      <c r="L11" s="6">
        <v>22</v>
      </c>
      <c r="M11" s="6">
        <v>89</v>
      </c>
      <c r="N11" s="6">
        <v>86</v>
      </c>
      <c r="O11" s="6">
        <v>44</v>
      </c>
      <c r="P11" s="6">
        <v>140</v>
      </c>
      <c r="Q11" s="6">
        <v>3</v>
      </c>
      <c r="R11" s="6">
        <v>4</v>
      </c>
      <c r="S11" s="6">
        <v>0.33100000000000002</v>
      </c>
      <c r="T11" s="6">
        <v>0.92700000000000005</v>
      </c>
      <c r="U11" s="6">
        <v>51.1</v>
      </c>
      <c r="V11" s="6">
        <v>2</v>
      </c>
      <c r="W11" s="6">
        <v>6</v>
      </c>
      <c r="X11" s="10">
        <f t="shared" si="0"/>
        <v>35.520000000000003</v>
      </c>
    </row>
    <row r="12" spans="1:24" ht="15.75" thickBot="1">
      <c r="A12" s="3">
        <v>11</v>
      </c>
      <c r="B12" s="4" t="s">
        <v>225</v>
      </c>
      <c r="C12" s="4" t="s">
        <v>77</v>
      </c>
      <c r="D12" s="3" t="s">
        <v>44</v>
      </c>
      <c r="E12" s="3">
        <v>26</v>
      </c>
      <c r="F12" s="3">
        <v>2018</v>
      </c>
      <c r="G12" s="3">
        <v>155</v>
      </c>
      <c r="H12" s="3">
        <v>629</v>
      </c>
      <c r="I12" s="3">
        <v>189</v>
      </c>
      <c r="J12" s="3">
        <v>41</v>
      </c>
      <c r="K12" s="3">
        <v>2</v>
      </c>
      <c r="L12" s="3">
        <v>20</v>
      </c>
      <c r="M12" s="3">
        <v>99</v>
      </c>
      <c r="N12" s="3">
        <v>83</v>
      </c>
      <c r="O12" s="3">
        <v>52</v>
      </c>
      <c r="P12" s="3">
        <v>124</v>
      </c>
      <c r="Q12" s="3">
        <v>13</v>
      </c>
      <c r="R12" s="3">
        <v>8</v>
      </c>
      <c r="S12" s="3">
        <v>0.3</v>
      </c>
      <c r="T12" s="3">
        <v>0.82099999999999995</v>
      </c>
      <c r="U12" s="3">
        <v>50.7</v>
      </c>
      <c r="V12" s="3">
        <v>2</v>
      </c>
      <c r="W12" s="3">
        <v>10</v>
      </c>
      <c r="X12" s="9">
        <f t="shared" si="0"/>
        <v>18.620000000000008</v>
      </c>
    </row>
    <row r="13" spans="1:24" ht="15.75" thickBot="1">
      <c r="A13" s="6">
        <v>12</v>
      </c>
      <c r="B13" s="7" t="s">
        <v>84</v>
      </c>
      <c r="C13" s="7" t="s">
        <v>81</v>
      </c>
      <c r="D13" s="6" t="s">
        <v>9</v>
      </c>
      <c r="E13" s="6">
        <v>31</v>
      </c>
      <c r="F13" s="6">
        <v>2018</v>
      </c>
      <c r="G13" s="6">
        <v>119</v>
      </c>
      <c r="H13" s="6">
        <v>475</v>
      </c>
      <c r="I13" s="6">
        <v>142</v>
      </c>
      <c r="J13" s="6">
        <v>36</v>
      </c>
      <c r="K13" s="6">
        <v>1</v>
      </c>
      <c r="L13" s="6">
        <v>21</v>
      </c>
      <c r="M13" s="6">
        <v>79</v>
      </c>
      <c r="N13" s="6">
        <v>71</v>
      </c>
      <c r="O13" s="6">
        <v>60</v>
      </c>
      <c r="P13" s="6">
        <v>97</v>
      </c>
      <c r="Q13" s="6">
        <v>7</v>
      </c>
      <c r="R13" s="6">
        <v>6</v>
      </c>
      <c r="S13" s="6">
        <v>0.29899999999999999</v>
      </c>
      <c r="T13" s="6">
        <v>0.89</v>
      </c>
      <c r="U13" s="6">
        <v>50</v>
      </c>
      <c r="V13" s="6">
        <v>2</v>
      </c>
      <c r="W13" s="6">
        <v>13</v>
      </c>
      <c r="X13" s="10">
        <f t="shared" si="0"/>
        <v>23.61</v>
      </c>
    </row>
    <row r="14" spans="1:24" ht="15.75" thickBot="1">
      <c r="A14" s="3">
        <v>13</v>
      </c>
      <c r="B14" s="4" t="s">
        <v>640</v>
      </c>
      <c r="C14" s="4" t="s">
        <v>39</v>
      </c>
      <c r="D14" s="3" t="s">
        <v>44</v>
      </c>
      <c r="E14" s="3">
        <v>28</v>
      </c>
      <c r="F14" s="3">
        <v>2018</v>
      </c>
      <c r="G14" s="3">
        <v>157</v>
      </c>
      <c r="H14" s="3">
        <v>606</v>
      </c>
      <c r="I14" s="3">
        <v>155</v>
      </c>
      <c r="J14" s="3">
        <v>31</v>
      </c>
      <c r="K14" s="3">
        <v>5</v>
      </c>
      <c r="L14" s="3">
        <v>26</v>
      </c>
      <c r="M14" s="3">
        <v>89</v>
      </c>
      <c r="N14" s="3">
        <v>89</v>
      </c>
      <c r="O14" s="3">
        <v>59</v>
      </c>
      <c r="P14" s="3">
        <v>120</v>
      </c>
      <c r="Q14" s="3">
        <v>15</v>
      </c>
      <c r="R14" s="3">
        <v>2</v>
      </c>
      <c r="S14" s="3">
        <v>0.25600000000000001</v>
      </c>
      <c r="T14" s="3">
        <v>0.78600000000000003</v>
      </c>
      <c r="U14" s="3">
        <v>49.5</v>
      </c>
      <c r="V14" s="3">
        <v>15</v>
      </c>
      <c r="W14" s="3">
        <v>7</v>
      </c>
      <c r="X14" s="9">
        <f t="shared" si="0"/>
        <v>7.2399999999999869</v>
      </c>
    </row>
    <row r="15" spans="1:24" ht="15.75" thickBot="1">
      <c r="A15" s="6">
        <v>14</v>
      </c>
      <c r="B15" s="7" t="s">
        <v>592</v>
      </c>
      <c r="C15" s="7" t="s">
        <v>94</v>
      </c>
      <c r="D15" s="6" t="s">
        <v>23</v>
      </c>
      <c r="E15" s="6">
        <v>23</v>
      </c>
      <c r="F15" s="6">
        <v>2018</v>
      </c>
      <c r="G15" s="6">
        <v>162</v>
      </c>
      <c r="H15" s="6">
        <v>640</v>
      </c>
      <c r="I15" s="6">
        <v>179</v>
      </c>
      <c r="J15" s="6">
        <v>29</v>
      </c>
      <c r="K15" s="6">
        <v>2</v>
      </c>
      <c r="L15" s="6">
        <v>44</v>
      </c>
      <c r="M15" s="6">
        <v>109</v>
      </c>
      <c r="N15" s="6">
        <v>96</v>
      </c>
      <c r="O15" s="6">
        <v>54</v>
      </c>
      <c r="P15" s="6">
        <v>183</v>
      </c>
      <c r="Q15" s="6">
        <v>0</v>
      </c>
      <c r="R15" s="6">
        <v>2</v>
      </c>
      <c r="S15" s="6">
        <v>0.28000000000000003</v>
      </c>
      <c r="T15" s="6">
        <v>0.876</v>
      </c>
      <c r="U15" s="6">
        <v>49.4</v>
      </c>
      <c r="V15" s="6">
        <v>6</v>
      </c>
      <c r="W15" s="6">
        <v>13</v>
      </c>
      <c r="X15" s="10">
        <f t="shared" si="0"/>
        <v>24.240000000000009</v>
      </c>
    </row>
    <row r="16" spans="1:24" ht="15.75" thickBot="1">
      <c r="A16" s="3">
        <v>15</v>
      </c>
      <c r="B16" s="4" t="s">
        <v>386</v>
      </c>
      <c r="C16" s="4" t="s">
        <v>206</v>
      </c>
      <c r="D16" s="3" t="s">
        <v>23</v>
      </c>
      <c r="E16" s="3">
        <v>26</v>
      </c>
      <c r="F16" s="3">
        <v>2018</v>
      </c>
      <c r="G16" s="3">
        <v>154</v>
      </c>
      <c r="H16" s="3">
        <v>573</v>
      </c>
      <c r="I16" s="3">
        <v>158</v>
      </c>
      <c r="J16" s="3">
        <v>34</v>
      </c>
      <c r="K16" s="3">
        <v>3</v>
      </c>
      <c r="L16" s="3">
        <v>27</v>
      </c>
      <c r="M16" s="3">
        <v>92</v>
      </c>
      <c r="N16" s="3">
        <v>84</v>
      </c>
      <c r="O16" s="3">
        <v>96</v>
      </c>
      <c r="P16" s="3">
        <v>151</v>
      </c>
      <c r="Q16" s="3">
        <v>0</v>
      </c>
      <c r="R16" s="3">
        <v>0</v>
      </c>
      <c r="S16" s="3">
        <v>0.27600000000000002</v>
      </c>
      <c r="T16" s="3">
        <v>0.86699999999999999</v>
      </c>
      <c r="U16" s="3">
        <v>48.8</v>
      </c>
      <c r="V16" s="3">
        <v>4</v>
      </c>
      <c r="W16" s="3">
        <v>25</v>
      </c>
      <c r="X16" s="9">
        <f t="shared" si="0"/>
        <v>22.72999999999999</v>
      </c>
    </row>
    <row r="17" spans="1:24" ht="15.75" thickBot="1">
      <c r="A17" s="6">
        <v>16</v>
      </c>
      <c r="B17" s="7" t="s">
        <v>63</v>
      </c>
      <c r="C17" s="7" t="s">
        <v>110</v>
      </c>
      <c r="D17" s="6" t="s">
        <v>23</v>
      </c>
      <c r="E17" s="6">
        <v>32</v>
      </c>
      <c r="F17" s="6">
        <v>2018</v>
      </c>
      <c r="G17" s="6">
        <v>134</v>
      </c>
      <c r="H17" s="6">
        <v>512</v>
      </c>
      <c r="I17" s="6">
        <v>169</v>
      </c>
      <c r="J17" s="6">
        <v>20</v>
      </c>
      <c r="K17" s="6">
        <v>4</v>
      </c>
      <c r="L17" s="6">
        <v>21</v>
      </c>
      <c r="M17" s="6">
        <v>75</v>
      </c>
      <c r="N17" s="6">
        <v>86</v>
      </c>
      <c r="O17" s="6">
        <v>51</v>
      </c>
      <c r="P17" s="6">
        <v>62</v>
      </c>
      <c r="Q17" s="6">
        <v>4</v>
      </c>
      <c r="R17" s="6">
        <v>6</v>
      </c>
      <c r="S17" s="6">
        <v>0.33</v>
      </c>
      <c r="T17" s="6">
        <v>0.89800000000000002</v>
      </c>
      <c r="U17" s="6">
        <v>48.7</v>
      </c>
      <c r="V17" s="6">
        <v>2</v>
      </c>
      <c r="W17" s="6">
        <v>11</v>
      </c>
      <c r="X17" s="10">
        <f t="shared" si="0"/>
        <v>27.649999999999977</v>
      </c>
    </row>
    <row r="18" spans="1:24" ht="15.75" thickBot="1">
      <c r="A18" s="3">
        <v>17</v>
      </c>
      <c r="B18" s="4" t="s">
        <v>641</v>
      </c>
      <c r="C18" s="4" t="s">
        <v>41</v>
      </c>
      <c r="D18" s="3" t="s">
        <v>29</v>
      </c>
      <c r="E18" s="3">
        <v>26</v>
      </c>
      <c r="F18" s="3">
        <v>2018</v>
      </c>
      <c r="G18" s="3">
        <v>149</v>
      </c>
      <c r="H18" s="3">
        <v>520</v>
      </c>
      <c r="I18" s="3">
        <v>154</v>
      </c>
      <c r="J18" s="3">
        <v>43</v>
      </c>
      <c r="K18" s="3">
        <v>4</v>
      </c>
      <c r="L18" s="3">
        <v>15</v>
      </c>
      <c r="M18" s="3">
        <v>82</v>
      </c>
      <c r="N18" s="3">
        <v>86</v>
      </c>
      <c r="O18" s="3">
        <v>84</v>
      </c>
      <c r="P18" s="3">
        <v>26</v>
      </c>
      <c r="Q18" s="3">
        <v>0</v>
      </c>
      <c r="R18" s="3">
        <v>1</v>
      </c>
      <c r="S18" s="3">
        <v>0.29599999999999999</v>
      </c>
      <c r="T18" s="3">
        <v>0.879</v>
      </c>
      <c r="U18" s="3">
        <v>48.5</v>
      </c>
      <c r="V18" s="3">
        <v>7</v>
      </c>
      <c r="W18" s="3">
        <v>13</v>
      </c>
      <c r="X18" s="9">
        <f t="shared" si="0"/>
        <v>25.89</v>
      </c>
    </row>
    <row r="19" spans="1:24" ht="15.75" thickBot="1">
      <c r="A19" s="6">
        <v>18</v>
      </c>
      <c r="B19" s="7" t="s">
        <v>286</v>
      </c>
      <c r="C19" s="7" t="s">
        <v>31</v>
      </c>
      <c r="D19" s="6" t="s">
        <v>32</v>
      </c>
      <c r="E19" s="6">
        <v>29</v>
      </c>
      <c r="F19" s="6">
        <v>2018</v>
      </c>
      <c r="G19" s="6">
        <v>144</v>
      </c>
      <c r="H19" s="6">
        <v>572</v>
      </c>
      <c r="I19" s="6">
        <v>174</v>
      </c>
      <c r="J19" s="6">
        <v>22</v>
      </c>
      <c r="K19" s="6">
        <v>1</v>
      </c>
      <c r="L19" s="6">
        <v>34</v>
      </c>
      <c r="M19" s="6">
        <v>100</v>
      </c>
      <c r="N19" s="6">
        <v>71</v>
      </c>
      <c r="O19" s="6">
        <v>36</v>
      </c>
      <c r="P19" s="6">
        <v>119</v>
      </c>
      <c r="Q19" s="6">
        <v>0</v>
      </c>
      <c r="R19" s="6">
        <v>0</v>
      </c>
      <c r="S19" s="6">
        <v>0.30399999999999999</v>
      </c>
      <c r="T19" s="6">
        <v>0.871</v>
      </c>
      <c r="U19" s="6">
        <v>46.7</v>
      </c>
      <c r="V19" s="6">
        <v>2</v>
      </c>
      <c r="W19" s="6">
        <v>11</v>
      </c>
      <c r="X19" s="10">
        <f t="shared" si="0"/>
        <v>23.519999999999996</v>
      </c>
    </row>
    <row r="20" spans="1:24" ht="15.75" thickBot="1">
      <c r="A20" s="3">
        <v>19</v>
      </c>
      <c r="B20" s="4" t="s">
        <v>642</v>
      </c>
      <c r="C20" s="4" t="s">
        <v>206</v>
      </c>
      <c r="D20" s="3" t="s">
        <v>32</v>
      </c>
      <c r="E20" s="3">
        <v>23</v>
      </c>
      <c r="F20" s="3">
        <v>2018</v>
      </c>
      <c r="G20" s="3">
        <v>127</v>
      </c>
      <c r="H20" s="3">
        <v>538</v>
      </c>
      <c r="I20" s="3">
        <v>158</v>
      </c>
      <c r="J20" s="3">
        <v>18</v>
      </c>
      <c r="K20" s="3">
        <v>1</v>
      </c>
      <c r="L20" s="3">
        <v>37</v>
      </c>
      <c r="M20" s="3">
        <v>102</v>
      </c>
      <c r="N20" s="3">
        <v>78</v>
      </c>
      <c r="O20" s="3">
        <v>13</v>
      </c>
      <c r="P20" s="3">
        <v>120</v>
      </c>
      <c r="Q20" s="3">
        <v>0</v>
      </c>
      <c r="R20" s="3">
        <v>0</v>
      </c>
      <c r="S20" s="3">
        <v>0.29399999999999998</v>
      </c>
      <c r="T20" s="3">
        <v>0.85699999999999998</v>
      </c>
      <c r="U20" s="3">
        <v>46.2</v>
      </c>
      <c r="V20" s="3">
        <v>9</v>
      </c>
      <c r="W20" s="3">
        <v>12</v>
      </c>
      <c r="X20" s="9">
        <f t="shared" si="0"/>
        <v>11.86999999999999</v>
      </c>
    </row>
    <row r="21" spans="1:24" ht="15.75" thickBot="1">
      <c r="A21" s="6">
        <v>20</v>
      </c>
      <c r="B21" s="7" t="s">
        <v>579</v>
      </c>
      <c r="C21" s="7" t="s">
        <v>28</v>
      </c>
      <c r="D21" s="6" t="s">
        <v>10</v>
      </c>
      <c r="E21" s="6">
        <v>23</v>
      </c>
      <c r="F21" s="6">
        <v>2018</v>
      </c>
      <c r="G21" s="6">
        <v>138</v>
      </c>
      <c r="H21" s="6">
        <v>509</v>
      </c>
      <c r="I21" s="6">
        <v>142</v>
      </c>
      <c r="J21" s="6">
        <v>27</v>
      </c>
      <c r="K21" s="6">
        <v>1</v>
      </c>
      <c r="L21" s="6">
        <v>27</v>
      </c>
      <c r="M21" s="6">
        <v>85</v>
      </c>
      <c r="N21" s="6">
        <v>76</v>
      </c>
      <c r="O21" s="6">
        <v>55</v>
      </c>
      <c r="P21" s="6">
        <v>66</v>
      </c>
      <c r="Q21" s="6">
        <v>3</v>
      </c>
      <c r="R21" s="6">
        <v>3</v>
      </c>
      <c r="S21" s="6">
        <v>0.27900000000000003</v>
      </c>
      <c r="T21" s="6">
        <v>0.84699999999999998</v>
      </c>
      <c r="U21" s="6">
        <v>43.4</v>
      </c>
      <c r="V21" s="6">
        <v>5</v>
      </c>
      <c r="W21" s="6">
        <v>20</v>
      </c>
      <c r="X21" s="10">
        <f t="shared" si="0"/>
        <v>12.060000000000009</v>
      </c>
    </row>
    <row r="22" spans="1:24" ht="15.75" thickBot="1">
      <c r="A22" s="3">
        <v>21</v>
      </c>
      <c r="B22" s="4" t="s">
        <v>473</v>
      </c>
      <c r="C22" s="4" t="s">
        <v>72</v>
      </c>
      <c r="D22" s="3" t="s">
        <v>10</v>
      </c>
      <c r="E22" s="3">
        <v>25</v>
      </c>
      <c r="F22" s="3">
        <v>2018</v>
      </c>
      <c r="G22" s="3">
        <v>146</v>
      </c>
      <c r="H22" s="3">
        <v>584</v>
      </c>
      <c r="I22" s="3">
        <v>195</v>
      </c>
      <c r="J22" s="3">
        <v>38</v>
      </c>
      <c r="K22" s="3">
        <v>1</v>
      </c>
      <c r="L22" s="3">
        <v>11</v>
      </c>
      <c r="M22" s="3">
        <v>92</v>
      </c>
      <c r="N22" s="3">
        <v>86</v>
      </c>
      <c r="O22" s="3">
        <v>29</v>
      </c>
      <c r="P22" s="3">
        <v>44</v>
      </c>
      <c r="Q22" s="3">
        <v>1</v>
      </c>
      <c r="R22" s="3">
        <v>3</v>
      </c>
      <c r="S22" s="3">
        <v>0.33400000000000002</v>
      </c>
      <c r="T22" s="3">
        <v>0.84099999999999997</v>
      </c>
      <c r="U22" s="3">
        <v>43.2</v>
      </c>
      <c r="V22" s="3">
        <v>20</v>
      </c>
      <c r="W22" s="3">
        <v>16</v>
      </c>
      <c r="X22" s="9">
        <f t="shared" si="0"/>
        <v>7.4899999999999913</v>
      </c>
    </row>
    <row r="23" spans="1:24" ht="15.75" thickBot="1">
      <c r="A23" s="6">
        <v>22</v>
      </c>
      <c r="B23" s="7" t="s">
        <v>345</v>
      </c>
      <c r="C23" s="7" t="s">
        <v>94</v>
      </c>
      <c r="D23" s="6" t="s">
        <v>53</v>
      </c>
      <c r="E23" s="6">
        <v>29</v>
      </c>
      <c r="F23" s="6">
        <v>2018</v>
      </c>
      <c r="G23" s="6">
        <v>133</v>
      </c>
      <c r="H23" s="6">
        <v>500</v>
      </c>
      <c r="I23" s="6">
        <v>134</v>
      </c>
      <c r="J23" s="6">
        <v>42</v>
      </c>
      <c r="K23" s="6">
        <v>6</v>
      </c>
      <c r="L23" s="6">
        <v>25</v>
      </c>
      <c r="M23" s="6">
        <v>76</v>
      </c>
      <c r="N23" s="6">
        <v>81</v>
      </c>
      <c r="O23" s="6">
        <v>32</v>
      </c>
      <c r="P23" s="6">
        <v>134</v>
      </c>
      <c r="Q23" s="6">
        <v>20</v>
      </c>
      <c r="R23" s="6">
        <v>6</v>
      </c>
      <c r="S23" s="6">
        <v>0.26800000000000002</v>
      </c>
      <c r="T23" s="6">
        <v>0.84099999999999997</v>
      </c>
      <c r="U23" s="6">
        <v>42.1</v>
      </c>
      <c r="V23" s="6">
        <v>4</v>
      </c>
      <c r="W23" s="6">
        <v>3</v>
      </c>
      <c r="X23" s="10">
        <f t="shared" si="0"/>
        <v>18.549999999999979</v>
      </c>
    </row>
    <row r="24" spans="1:24" ht="15.75" thickBot="1">
      <c r="A24" s="3">
        <v>23</v>
      </c>
      <c r="B24" s="4" t="s">
        <v>78</v>
      </c>
      <c r="C24" s="4" t="s">
        <v>43</v>
      </c>
      <c r="D24" s="3" t="s">
        <v>32</v>
      </c>
      <c r="E24" s="3">
        <v>28</v>
      </c>
      <c r="F24" s="3">
        <v>2018</v>
      </c>
      <c r="G24" s="3">
        <v>136</v>
      </c>
      <c r="H24" s="3">
        <v>525</v>
      </c>
      <c r="I24" s="3">
        <v>149</v>
      </c>
      <c r="J24" s="3">
        <v>33</v>
      </c>
      <c r="K24" s="3">
        <v>5</v>
      </c>
      <c r="L24" s="3">
        <v>16</v>
      </c>
      <c r="M24" s="3">
        <v>79</v>
      </c>
      <c r="N24" s="3">
        <v>63</v>
      </c>
      <c r="O24" s="3">
        <v>52</v>
      </c>
      <c r="P24" s="3">
        <v>87</v>
      </c>
      <c r="Q24" s="3">
        <v>0</v>
      </c>
      <c r="R24" s="3">
        <v>0</v>
      </c>
      <c r="S24" s="3">
        <v>0.28399999999999997</v>
      </c>
      <c r="T24" s="3">
        <v>0.80900000000000005</v>
      </c>
      <c r="U24" s="3">
        <v>41.8</v>
      </c>
      <c r="V24" s="3">
        <v>5</v>
      </c>
      <c r="W24" s="3">
        <v>16</v>
      </c>
      <c r="X24" s="9">
        <f t="shared" si="0"/>
        <v>8.6300000000000061</v>
      </c>
    </row>
    <row r="25" spans="1:24" ht="15.75" thickBot="1">
      <c r="A25" s="6">
        <v>24</v>
      </c>
      <c r="B25" s="7" t="s">
        <v>380</v>
      </c>
      <c r="C25" s="7" t="s">
        <v>110</v>
      </c>
      <c r="D25" s="6" t="s">
        <v>26</v>
      </c>
      <c r="E25" s="6">
        <v>30</v>
      </c>
      <c r="F25" s="6">
        <v>2018</v>
      </c>
      <c r="G25" s="6">
        <v>156</v>
      </c>
      <c r="H25" s="6">
        <v>585</v>
      </c>
      <c r="I25" s="6">
        <v>159</v>
      </c>
      <c r="J25" s="6">
        <v>24</v>
      </c>
      <c r="K25" s="6">
        <v>3</v>
      </c>
      <c r="L25" s="6">
        <v>44</v>
      </c>
      <c r="M25" s="6">
        <v>101</v>
      </c>
      <c r="N25" s="6">
        <v>86</v>
      </c>
      <c r="O25" s="6">
        <v>39</v>
      </c>
      <c r="P25" s="6">
        <v>94</v>
      </c>
      <c r="Q25" s="6">
        <v>3</v>
      </c>
      <c r="R25" s="6">
        <v>2</v>
      </c>
      <c r="S25" s="6">
        <v>0.27200000000000002</v>
      </c>
      <c r="T25" s="6">
        <v>0.86799999999999999</v>
      </c>
      <c r="U25" s="6">
        <v>41.7</v>
      </c>
      <c r="V25" s="6">
        <v>4</v>
      </c>
      <c r="W25" s="6">
        <v>6</v>
      </c>
      <c r="X25" s="10">
        <f t="shared" si="0"/>
        <v>22.840000000000011</v>
      </c>
    </row>
    <row r="26" spans="1:24" ht="15.75" thickBot="1">
      <c r="A26" s="3">
        <v>25</v>
      </c>
      <c r="B26" s="4" t="s">
        <v>42</v>
      </c>
      <c r="C26" s="4" t="s">
        <v>43</v>
      </c>
      <c r="D26" s="3" t="s">
        <v>44</v>
      </c>
      <c r="E26" s="3">
        <v>30</v>
      </c>
      <c r="F26" s="3">
        <v>2018</v>
      </c>
      <c r="G26" s="3">
        <v>123</v>
      </c>
      <c r="H26" s="3">
        <v>495</v>
      </c>
      <c r="I26" s="3">
        <v>131</v>
      </c>
      <c r="J26" s="3">
        <v>21</v>
      </c>
      <c r="K26" s="3">
        <v>0</v>
      </c>
      <c r="L26" s="3">
        <v>29</v>
      </c>
      <c r="M26" s="3">
        <v>69</v>
      </c>
      <c r="N26" s="3">
        <v>77</v>
      </c>
      <c r="O26" s="3">
        <v>52</v>
      </c>
      <c r="P26" s="3">
        <v>150</v>
      </c>
      <c r="Q26" s="3">
        <v>1</v>
      </c>
      <c r="R26" s="3">
        <v>0</v>
      </c>
      <c r="S26" s="3">
        <v>0.26500000000000001</v>
      </c>
      <c r="T26" s="3">
        <v>0.82299999999999995</v>
      </c>
      <c r="U26" s="3">
        <v>41</v>
      </c>
      <c r="V26" s="3">
        <v>5</v>
      </c>
      <c r="W26" s="3">
        <v>15</v>
      </c>
      <c r="X26" s="9">
        <f t="shared" si="0"/>
        <v>9.3199999999999914</v>
      </c>
    </row>
    <row r="27" spans="1:24" ht="15.75" thickBot="1">
      <c r="A27" s="6">
        <v>26</v>
      </c>
      <c r="B27" s="7" t="s">
        <v>568</v>
      </c>
      <c r="C27" s="7" t="s">
        <v>206</v>
      </c>
      <c r="D27" s="6" t="s">
        <v>44</v>
      </c>
      <c r="E27" s="6">
        <v>25</v>
      </c>
      <c r="F27" s="6">
        <v>2018</v>
      </c>
      <c r="G27" s="6">
        <v>133</v>
      </c>
      <c r="H27" s="6">
        <v>473</v>
      </c>
      <c r="I27" s="6">
        <v>138</v>
      </c>
      <c r="J27" s="6">
        <v>30</v>
      </c>
      <c r="K27" s="6">
        <v>1</v>
      </c>
      <c r="L27" s="6">
        <v>11</v>
      </c>
      <c r="M27" s="6">
        <v>56</v>
      </c>
      <c r="N27" s="6">
        <v>68</v>
      </c>
      <c r="O27" s="6">
        <v>82</v>
      </c>
      <c r="P27" s="6">
        <v>69</v>
      </c>
      <c r="Q27" s="6">
        <v>1</v>
      </c>
      <c r="R27" s="6">
        <v>3</v>
      </c>
      <c r="S27" s="6">
        <v>0.29199999999999998</v>
      </c>
      <c r="T27" s="6">
        <v>0.82699999999999996</v>
      </c>
      <c r="U27" s="6">
        <v>40.799999999999997</v>
      </c>
      <c r="V27" s="6">
        <v>3</v>
      </c>
      <c r="W27" s="6">
        <v>9</v>
      </c>
      <c r="X27" s="10">
        <f t="shared" si="0"/>
        <v>18.579999999999973</v>
      </c>
    </row>
    <row r="28" spans="1:24" ht="15.75" thickBot="1">
      <c r="A28" s="3">
        <v>27</v>
      </c>
      <c r="B28" s="4" t="s">
        <v>573</v>
      </c>
      <c r="C28" s="4" t="s">
        <v>36</v>
      </c>
      <c r="D28" s="3" t="s">
        <v>23</v>
      </c>
      <c r="E28" s="3">
        <v>25</v>
      </c>
      <c r="F28" s="3">
        <v>2018</v>
      </c>
      <c r="G28" s="3">
        <v>115</v>
      </c>
      <c r="H28" s="3">
        <v>468</v>
      </c>
      <c r="I28" s="3">
        <v>147</v>
      </c>
      <c r="J28" s="3">
        <v>19</v>
      </c>
      <c r="K28" s="3">
        <v>0</v>
      </c>
      <c r="L28" s="3">
        <v>29</v>
      </c>
      <c r="M28" s="3">
        <v>85</v>
      </c>
      <c r="N28" s="3">
        <v>71</v>
      </c>
      <c r="O28" s="3">
        <v>19</v>
      </c>
      <c r="P28" s="3">
        <v>116</v>
      </c>
      <c r="Q28" s="3">
        <v>0</v>
      </c>
      <c r="R28" s="3">
        <v>0</v>
      </c>
      <c r="S28" s="3">
        <v>0.314</v>
      </c>
      <c r="T28" s="3">
        <v>0.88300000000000001</v>
      </c>
      <c r="U28" s="3">
        <v>40.5</v>
      </c>
      <c r="V28" s="3">
        <v>3</v>
      </c>
      <c r="W28" s="3">
        <v>5</v>
      </c>
      <c r="X28" s="9">
        <f t="shared" si="0"/>
        <v>21.469999999999992</v>
      </c>
    </row>
    <row r="29" spans="1:24" ht="15.75" thickBot="1">
      <c r="A29" s="6">
        <v>28</v>
      </c>
      <c r="B29" s="7" t="s">
        <v>379</v>
      </c>
      <c r="C29" s="7" t="s">
        <v>39</v>
      </c>
      <c r="D29" s="6" t="s">
        <v>53</v>
      </c>
      <c r="E29" s="6">
        <v>25</v>
      </c>
      <c r="F29" s="6">
        <v>2018</v>
      </c>
      <c r="G29" s="6">
        <v>147</v>
      </c>
      <c r="H29" s="6">
        <v>582</v>
      </c>
      <c r="I29" s="6">
        <v>152</v>
      </c>
      <c r="J29" s="6">
        <v>26</v>
      </c>
      <c r="K29" s="6">
        <v>2</v>
      </c>
      <c r="L29" s="6">
        <v>24</v>
      </c>
      <c r="M29" s="6">
        <v>92</v>
      </c>
      <c r="N29" s="6">
        <v>85</v>
      </c>
      <c r="O29" s="6">
        <v>45</v>
      </c>
      <c r="P29" s="6">
        <v>177</v>
      </c>
      <c r="Q29" s="6">
        <v>26</v>
      </c>
      <c r="R29" s="6">
        <v>13</v>
      </c>
      <c r="S29" s="6">
        <v>0.26100000000000001</v>
      </c>
      <c r="T29" s="6">
        <v>0.76</v>
      </c>
      <c r="U29" s="6">
        <v>39.4</v>
      </c>
      <c r="V29" s="6">
        <v>10</v>
      </c>
      <c r="W29" s="6">
        <v>7</v>
      </c>
      <c r="X29" s="10">
        <f t="shared" si="0"/>
        <v>0.62999999999998746</v>
      </c>
    </row>
    <row r="30" spans="1:24" ht="15.75" thickBot="1">
      <c r="A30" s="3">
        <v>29</v>
      </c>
      <c r="B30" s="4" t="s">
        <v>611</v>
      </c>
      <c r="C30" s="4" t="s">
        <v>41</v>
      </c>
      <c r="D30" s="3" t="s">
        <v>9</v>
      </c>
      <c r="E30" s="3">
        <v>24</v>
      </c>
      <c r="F30" s="3">
        <v>2018</v>
      </c>
      <c r="G30" s="3">
        <v>146</v>
      </c>
      <c r="H30" s="3">
        <v>557</v>
      </c>
      <c r="I30" s="3">
        <v>155</v>
      </c>
      <c r="J30" s="3">
        <v>34</v>
      </c>
      <c r="K30" s="3">
        <v>2</v>
      </c>
      <c r="L30" s="3">
        <v>23</v>
      </c>
      <c r="M30" s="3">
        <v>85</v>
      </c>
      <c r="N30" s="3">
        <v>68</v>
      </c>
      <c r="O30" s="3">
        <v>53</v>
      </c>
      <c r="P30" s="3">
        <v>140</v>
      </c>
      <c r="Q30" s="3">
        <v>3</v>
      </c>
      <c r="R30" s="3">
        <v>4</v>
      </c>
      <c r="S30" s="3">
        <v>0.27800000000000002</v>
      </c>
      <c r="T30" s="3">
        <v>0.82099999999999995</v>
      </c>
      <c r="U30" s="3">
        <v>39.4</v>
      </c>
      <c r="V30" s="3">
        <v>11</v>
      </c>
      <c r="W30" s="3">
        <v>4</v>
      </c>
      <c r="X30" s="9">
        <f t="shared" si="0"/>
        <v>12.340000000000014</v>
      </c>
    </row>
    <row r="31" spans="1:24" ht="15.75" thickBot="1">
      <c r="A31" s="6">
        <v>30</v>
      </c>
      <c r="B31" s="7" t="s">
        <v>279</v>
      </c>
      <c r="C31" s="7" t="s">
        <v>83</v>
      </c>
      <c r="D31" s="6" t="s">
        <v>10</v>
      </c>
      <c r="E31" s="6">
        <v>28</v>
      </c>
      <c r="F31" s="6">
        <v>2018</v>
      </c>
      <c r="G31" s="6">
        <v>142</v>
      </c>
      <c r="H31" s="6">
        <v>523</v>
      </c>
      <c r="I31" s="6">
        <v>162</v>
      </c>
      <c r="J31" s="6">
        <v>38</v>
      </c>
      <c r="K31" s="6">
        <v>3</v>
      </c>
      <c r="L31" s="6">
        <v>7</v>
      </c>
      <c r="M31" s="6">
        <v>60</v>
      </c>
      <c r="N31" s="6">
        <v>70</v>
      </c>
      <c r="O31" s="6">
        <v>49</v>
      </c>
      <c r="P31" s="6">
        <v>76</v>
      </c>
      <c r="Q31" s="6">
        <v>0</v>
      </c>
      <c r="R31" s="6">
        <v>1</v>
      </c>
      <c r="S31" s="6">
        <v>0.31</v>
      </c>
      <c r="T31" s="6">
        <v>0.81</v>
      </c>
      <c r="U31" s="6">
        <v>39.299999999999997</v>
      </c>
      <c r="V31" s="6">
        <v>11</v>
      </c>
      <c r="W31" s="6">
        <v>21</v>
      </c>
      <c r="X31" s="10">
        <f t="shared" si="0"/>
        <v>4.7899999999999974</v>
      </c>
    </row>
    <row r="32" spans="1:24" ht="15.75" thickBot="1">
      <c r="A32" s="3">
        <v>31</v>
      </c>
      <c r="B32" s="4" t="s">
        <v>37</v>
      </c>
      <c r="C32" s="4" t="s">
        <v>28</v>
      </c>
      <c r="D32" s="3" t="s">
        <v>26</v>
      </c>
      <c r="E32" s="3">
        <v>32</v>
      </c>
      <c r="F32" s="3">
        <v>2018</v>
      </c>
      <c r="G32" s="3">
        <v>139</v>
      </c>
      <c r="H32" s="3">
        <v>526</v>
      </c>
      <c r="I32" s="3">
        <v>159</v>
      </c>
      <c r="J32" s="3">
        <v>21</v>
      </c>
      <c r="K32" s="3">
        <v>0</v>
      </c>
      <c r="L32" s="3">
        <v>20</v>
      </c>
      <c r="M32" s="3">
        <v>83</v>
      </c>
      <c r="N32" s="3">
        <v>73</v>
      </c>
      <c r="O32" s="3">
        <v>47</v>
      </c>
      <c r="P32" s="3">
        <v>107</v>
      </c>
      <c r="Q32" s="3">
        <v>0</v>
      </c>
      <c r="R32" s="3">
        <v>0</v>
      </c>
      <c r="S32" s="3">
        <v>0.30199999999999999</v>
      </c>
      <c r="T32" s="3">
        <v>0.82</v>
      </c>
      <c r="U32" s="3">
        <v>39</v>
      </c>
      <c r="V32" s="3">
        <v>8</v>
      </c>
      <c r="W32" s="3">
        <v>15</v>
      </c>
      <c r="X32" s="9">
        <f t="shared" si="0"/>
        <v>10.389999999999985</v>
      </c>
    </row>
    <row r="33" spans="1:24" ht="15.75" thickBot="1">
      <c r="A33" s="6">
        <v>32</v>
      </c>
      <c r="B33" s="7" t="s">
        <v>596</v>
      </c>
      <c r="C33" s="7" t="s">
        <v>72</v>
      </c>
      <c r="D33" s="6" t="s">
        <v>29</v>
      </c>
      <c r="E33" s="6">
        <v>25</v>
      </c>
      <c r="F33" s="6">
        <v>2018</v>
      </c>
      <c r="G33" s="6">
        <v>142</v>
      </c>
      <c r="H33" s="6">
        <v>580</v>
      </c>
      <c r="I33" s="6">
        <v>191</v>
      </c>
      <c r="J33" s="6">
        <v>35</v>
      </c>
      <c r="K33" s="6">
        <v>9</v>
      </c>
      <c r="L33" s="6">
        <v>9</v>
      </c>
      <c r="M33" s="6">
        <v>78</v>
      </c>
      <c r="N33" s="6">
        <v>103</v>
      </c>
      <c r="O33" s="6">
        <v>59</v>
      </c>
      <c r="P33" s="6">
        <v>24</v>
      </c>
      <c r="Q33" s="6">
        <v>32</v>
      </c>
      <c r="R33" s="6">
        <v>24</v>
      </c>
      <c r="S33" s="6">
        <v>0.32900000000000001</v>
      </c>
      <c r="T33" s="6">
        <v>0.86699999999999999</v>
      </c>
      <c r="U33" s="6">
        <v>38.6</v>
      </c>
      <c r="V33" s="6">
        <v>12</v>
      </c>
      <c r="W33" s="6">
        <v>14</v>
      </c>
      <c r="X33" s="10">
        <f t="shared" si="0"/>
        <v>19.619999999999976</v>
      </c>
    </row>
    <row r="34" spans="1:24" ht="15.75" thickBot="1">
      <c r="A34" s="3">
        <v>33</v>
      </c>
      <c r="B34" s="4" t="s">
        <v>350</v>
      </c>
      <c r="C34" s="4" t="s">
        <v>59</v>
      </c>
      <c r="D34" s="3" t="s">
        <v>29</v>
      </c>
      <c r="E34" s="3">
        <v>28</v>
      </c>
      <c r="F34" s="3">
        <v>2018</v>
      </c>
      <c r="G34" s="3">
        <v>133</v>
      </c>
      <c r="H34" s="3">
        <v>470</v>
      </c>
      <c r="I34" s="3">
        <v>144</v>
      </c>
      <c r="J34" s="3">
        <v>30</v>
      </c>
      <c r="K34" s="3">
        <v>2</v>
      </c>
      <c r="L34" s="3">
        <v>22</v>
      </c>
      <c r="M34" s="3">
        <v>67</v>
      </c>
      <c r="N34" s="3">
        <v>72</v>
      </c>
      <c r="O34" s="3">
        <v>55</v>
      </c>
      <c r="P34" s="3">
        <v>120</v>
      </c>
      <c r="Q34" s="3">
        <v>20</v>
      </c>
      <c r="R34" s="3">
        <v>13</v>
      </c>
      <c r="S34" s="3">
        <v>0.30599999999999999</v>
      </c>
      <c r="T34" s="3">
        <v>0.89800000000000002</v>
      </c>
      <c r="U34" s="3">
        <v>38.5</v>
      </c>
      <c r="V34" s="3">
        <v>1</v>
      </c>
      <c r="W34" s="3">
        <v>6</v>
      </c>
      <c r="X34" s="9">
        <f t="shared" si="0"/>
        <v>28.219999999999992</v>
      </c>
    </row>
    <row r="35" spans="1:24" ht="15.75" thickBot="1">
      <c r="A35" s="6">
        <v>34</v>
      </c>
      <c r="B35" s="7" t="s">
        <v>91</v>
      </c>
      <c r="C35" s="7" t="s">
        <v>81</v>
      </c>
      <c r="D35" s="6" t="s">
        <v>23</v>
      </c>
      <c r="E35" s="6">
        <v>31</v>
      </c>
      <c r="F35" s="6">
        <v>2018</v>
      </c>
      <c r="G35" s="6">
        <v>161</v>
      </c>
      <c r="H35" s="6">
        <v>654</v>
      </c>
      <c r="I35" s="6">
        <v>181</v>
      </c>
      <c r="J35" s="6">
        <v>34</v>
      </c>
      <c r="K35" s="6">
        <v>0</v>
      </c>
      <c r="L35" s="6">
        <v>32</v>
      </c>
      <c r="M35" s="6">
        <v>101</v>
      </c>
      <c r="N35" s="6">
        <v>93</v>
      </c>
      <c r="O35" s="6">
        <v>65</v>
      </c>
      <c r="P35" s="6">
        <v>169</v>
      </c>
      <c r="Q35" s="6">
        <v>1</v>
      </c>
      <c r="R35" s="6">
        <v>3</v>
      </c>
      <c r="S35" s="6">
        <v>0.27700000000000002</v>
      </c>
      <c r="T35" s="6">
        <v>0.82</v>
      </c>
      <c r="U35" s="6">
        <v>38.5</v>
      </c>
      <c r="V35" s="6">
        <v>4</v>
      </c>
      <c r="W35" s="6">
        <v>12</v>
      </c>
      <c r="X35" s="10">
        <f t="shared" si="0"/>
        <v>15.740000000000009</v>
      </c>
    </row>
    <row r="36" spans="1:24" ht="15.75" thickBot="1">
      <c r="A36" s="3">
        <v>35</v>
      </c>
      <c r="B36" s="4" t="s">
        <v>95</v>
      </c>
      <c r="C36" s="4" t="s">
        <v>39</v>
      </c>
      <c r="D36" s="3" t="s">
        <v>23</v>
      </c>
      <c r="E36" s="3">
        <v>31</v>
      </c>
      <c r="F36" s="3">
        <v>2018</v>
      </c>
      <c r="G36" s="3">
        <v>137</v>
      </c>
      <c r="H36" s="3">
        <v>538</v>
      </c>
      <c r="I36" s="3">
        <v>158</v>
      </c>
      <c r="J36" s="3">
        <v>21</v>
      </c>
      <c r="K36" s="3">
        <v>0</v>
      </c>
      <c r="L36" s="3">
        <v>22</v>
      </c>
      <c r="M36" s="3">
        <v>70</v>
      </c>
      <c r="N36" s="3">
        <v>65</v>
      </c>
      <c r="O36" s="3">
        <v>41</v>
      </c>
      <c r="P36" s="3">
        <v>84</v>
      </c>
      <c r="Q36" s="3">
        <v>0</v>
      </c>
      <c r="R36" s="3">
        <v>1</v>
      </c>
      <c r="S36" s="3">
        <v>0.29399999999999998</v>
      </c>
      <c r="T36" s="3">
        <v>0.79700000000000004</v>
      </c>
      <c r="U36" s="3">
        <v>37.6</v>
      </c>
      <c r="V36" s="3">
        <v>2</v>
      </c>
      <c r="W36" s="3">
        <v>18</v>
      </c>
      <c r="X36" s="9">
        <f t="shared" si="0"/>
        <v>6.4999999999999947</v>
      </c>
    </row>
    <row r="37" spans="1:24" ht="15.75" thickBot="1">
      <c r="A37" s="6">
        <v>36</v>
      </c>
      <c r="B37" s="7" t="s">
        <v>34</v>
      </c>
      <c r="C37" s="7" t="s">
        <v>58</v>
      </c>
      <c r="D37" s="6" t="s">
        <v>29</v>
      </c>
      <c r="E37" s="6">
        <v>32</v>
      </c>
      <c r="F37" s="6">
        <v>2018</v>
      </c>
      <c r="G37" s="6">
        <v>156</v>
      </c>
      <c r="H37" s="6">
        <v>580</v>
      </c>
      <c r="I37" s="6">
        <v>160</v>
      </c>
      <c r="J37" s="6">
        <v>29</v>
      </c>
      <c r="K37" s="6">
        <v>0</v>
      </c>
      <c r="L37" s="6">
        <v>24</v>
      </c>
      <c r="M37" s="6">
        <v>88</v>
      </c>
      <c r="N37" s="6">
        <v>75</v>
      </c>
      <c r="O37" s="6">
        <v>86</v>
      </c>
      <c r="P37" s="6">
        <v>120</v>
      </c>
      <c r="Q37" s="6">
        <v>1</v>
      </c>
      <c r="R37" s="6">
        <v>2</v>
      </c>
      <c r="S37" s="6">
        <v>0.27600000000000002</v>
      </c>
      <c r="T37" s="6">
        <v>0.82099999999999995</v>
      </c>
      <c r="U37" s="6">
        <v>36.700000000000003</v>
      </c>
      <c r="V37" s="6">
        <v>2</v>
      </c>
      <c r="W37" s="6">
        <v>16</v>
      </c>
      <c r="X37" s="10">
        <f t="shared" si="0"/>
        <v>16.930000000000003</v>
      </c>
    </row>
    <row r="38" spans="1:24" ht="15.75" thickBot="1">
      <c r="A38" s="3">
        <v>37</v>
      </c>
      <c r="B38" s="4" t="s">
        <v>643</v>
      </c>
      <c r="C38" s="4" t="s">
        <v>81</v>
      </c>
      <c r="D38" s="3" t="s">
        <v>26</v>
      </c>
      <c r="E38" s="3">
        <v>23</v>
      </c>
      <c r="F38" s="3">
        <v>2018</v>
      </c>
      <c r="G38" s="3">
        <v>114</v>
      </c>
      <c r="H38" s="3">
        <v>441</v>
      </c>
      <c r="I38" s="3">
        <v>139</v>
      </c>
      <c r="J38" s="3">
        <v>21</v>
      </c>
      <c r="K38" s="3">
        <v>3</v>
      </c>
      <c r="L38" s="3">
        <v>16</v>
      </c>
      <c r="M38" s="3">
        <v>59</v>
      </c>
      <c r="N38" s="3">
        <v>76</v>
      </c>
      <c r="O38" s="3">
        <v>36</v>
      </c>
      <c r="P38" s="3">
        <v>54</v>
      </c>
      <c r="Q38" s="3">
        <v>2</v>
      </c>
      <c r="R38" s="3">
        <v>0</v>
      </c>
      <c r="S38" s="3">
        <v>0.315</v>
      </c>
      <c r="T38" s="3">
        <v>0.85099999999999998</v>
      </c>
      <c r="U38" s="3">
        <v>36.6</v>
      </c>
      <c r="V38" s="3">
        <v>0</v>
      </c>
      <c r="W38" s="3">
        <v>9</v>
      </c>
      <c r="X38" s="9">
        <f t="shared" si="0"/>
        <v>18.399999999999967</v>
      </c>
    </row>
    <row r="39" spans="1:24" ht="15.75" thickBot="1">
      <c r="A39" s="6">
        <v>38</v>
      </c>
      <c r="B39" s="7" t="s">
        <v>644</v>
      </c>
      <c r="C39" s="7" t="s">
        <v>167</v>
      </c>
      <c r="D39" s="6" t="s">
        <v>53</v>
      </c>
      <c r="E39" s="6">
        <v>23</v>
      </c>
      <c r="F39" s="6">
        <v>2018</v>
      </c>
      <c r="G39" s="6">
        <v>146</v>
      </c>
      <c r="H39" s="6">
        <v>551</v>
      </c>
      <c r="I39" s="6">
        <v>148</v>
      </c>
      <c r="J39" s="6">
        <v>19</v>
      </c>
      <c r="K39" s="6">
        <v>4</v>
      </c>
      <c r="L39" s="6">
        <v>22</v>
      </c>
      <c r="M39" s="6">
        <v>54</v>
      </c>
      <c r="N39" s="6">
        <v>83</v>
      </c>
      <c r="O39" s="6">
        <v>39</v>
      </c>
      <c r="P39" s="6">
        <v>133</v>
      </c>
      <c r="Q39" s="6">
        <v>40</v>
      </c>
      <c r="R39" s="6">
        <v>12</v>
      </c>
      <c r="S39" s="6">
        <v>0.26900000000000002</v>
      </c>
      <c r="T39" s="6">
        <v>0.76200000000000001</v>
      </c>
      <c r="U39" s="6">
        <v>35.1</v>
      </c>
      <c r="V39" s="6">
        <v>8</v>
      </c>
      <c r="W39" s="6">
        <v>4</v>
      </c>
      <c r="X39" s="10">
        <f t="shared" si="0"/>
        <v>7.7600000000000007</v>
      </c>
    </row>
    <row r="40" spans="1:24" ht="15.75" thickBot="1">
      <c r="A40" s="3">
        <v>39</v>
      </c>
      <c r="B40" s="4" t="s">
        <v>209</v>
      </c>
      <c r="C40" s="4" t="s">
        <v>35</v>
      </c>
      <c r="D40" s="3" t="s">
        <v>26</v>
      </c>
      <c r="E40" s="3">
        <v>28</v>
      </c>
      <c r="F40" s="3">
        <v>2018</v>
      </c>
      <c r="G40" s="3">
        <v>132</v>
      </c>
      <c r="H40" s="3">
        <v>499</v>
      </c>
      <c r="I40" s="3">
        <v>149</v>
      </c>
      <c r="J40" s="3">
        <v>22</v>
      </c>
      <c r="K40" s="3">
        <v>2</v>
      </c>
      <c r="L40" s="3">
        <v>18</v>
      </c>
      <c r="M40" s="3">
        <v>54</v>
      </c>
      <c r="N40" s="3">
        <v>61</v>
      </c>
      <c r="O40" s="3">
        <v>49</v>
      </c>
      <c r="P40" s="3">
        <v>68</v>
      </c>
      <c r="Q40" s="3">
        <v>0</v>
      </c>
      <c r="R40" s="3">
        <v>0</v>
      </c>
      <c r="S40" s="3">
        <v>0.29899999999999999</v>
      </c>
      <c r="T40" s="3">
        <v>0.82</v>
      </c>
      <c r="U40" s="3">
        <v>35</v>
      </c>
      <c r="V40" s="3">
        <v>2</v>
      </c>
      <c r="W40" s="3">
        <v>12</v>
      </c>
      <c r="X40" s="9">
        <f t="shared" si="0"/>
        <v>13.820000000000007</v>
      </c>
    </row>
    <row r="41" spans="1:24" ht="15.75" thickBot="1">
      <c r="A41" s="6">
        <v>40</v>
      </c>
      <c r="B41" s="7" t="s">
        <v>645</v>
      </c>
      <c r="C41" s="7" t="s">
        <v>83</v>
      </c>
      <c r="D41" s="6" t="s">
        <v>23</v>
      </c>
      <c r="E41" s="6">
        <v>25</v>
      </c>
      <c r="F41" s="6">
        <v>2018</v>
      </c>
      <c r="G41" s="6">
        <v>149</v>
      </c>
      <c r="H41" s="6">
        <v>591</v>
      </c>
      <c r="I41" s="6">
        <v>180</v>
      </c>
      <c r="J41" s="6">
        <v>31</v>
      </c>
      <c r="K41" s="6">
        <v>0</v>
      </c>
      <c r="L41" s="6">
        <v>24</v>
      </c>
      <c r="M41" s="6">
        <v>92</v>
      </c>
      <c r="N41" s="6">
        <v>77</v>
      </c>
      <c r="O41" s="6">
        <v>27</v>
      </c>
      <c r="P41" s="6">
        <v>115</v>
      </c>
      <c r="Q41" s="6">
        <v>0</v>
      </c>
      <c r="R41" s="6">
        <v>0</v>
      </c>
      <c r="S41" s="6">
        <v>0.30499999999999999</v>
      </c>
      <c r="T41" s="6">
        <v>0.81899999999999995</v>
      </c>
      <c r="U41" s="6">
        <v>33.799999999999997</v>
      </c>
      <c r="V41" s="6">
        <v>7</v>
      </c>
      <c r="W41" s="6">
        <v>14</v>
      </c>
      <c r="X41" s="10">
        <f t="shared" si="0"/>
        <v>9.8299999999999965</v>
      </c>
    </row>
    <row r="42" spans="1:24" ht="15.75" thickBot="1">
      <c r="A42" s="3">
        <v>41</v>
      </c>
      <c r="B42" s="4" t="s">
        <v>646</v>
      </c>
      <c r="C42" s="4" t="s">
        <v>39</v>
      </c>
      <c r="D42" s="3" t="s">
        <v>23</v>
      </c>
      <c r="E42" s="3">
        <v>25</v>
      </c>
      <c r="F42" s="3">
        <v>2018</v>
      </c>
      <c r="G42" s="3">
        <v>162</v>
      </c>
      <c r="H42" s="3">
        <v>608</v>
      </c>
      <c r="I42" s="3">
        <v>154</v>
      </c>
      <c r="J42" s="3">
        <v>36</v>
      </c>
      <c r="K42" s="3">
        <v>1</v>
      </c>
      <c r="L42" s="3">
        <v>25</v>
      </c>
      <c r="M42" s="3">
        <v>89</v>
      </c>
      <c r="N42" s="3">
        <v>83</v>
      </c>
      <c r="O42" s="3">
        <v>73</v>
      </c>
      <c r="P42" s="3">
        <v>118</v>
      </c>
      <c r="Q42" s="3">
        <v>0</v>
      </c>
      <c r="R42" s="3">
        <v>1</v>
      </c>
      <c r="S42" s="3">
        <v>0.253</v>
      </c>
      <c r="T42" s="3">
        <v>0.77700000000000002</v>
      </c>
      <c r="U42" s="3">
        <v>33.5</v>
      </c>
      <c r="V42" s="3">
        <v>7</v>
      </c>
      <c r="W42" s="3">
        <v>19</v>
      </c>
      <c r="X42" s="9">
        <f t="shared" si="0"/>
        <v>1.8899999999999793</v>
      </c>
    </row>
    <row r="43" spans="1:24" ht="15.75" thickBot="1">
      <c r="A43" s="6">
        <v>42</v>
      </c>
      <c r="B43" s="7" t="s">
        <v>465</v>
      </c>
      <c r="C43" s="7" t="s">
        <v>39</v>
      </c>
      <c r="D43" s="6" t="s">
        <v>53</v>
      </c>
      <c r="E43" s="6">
        <v>27</v>
      </c>
      <c r="F43" s="6">
        <v>2018</v>
      </c>
      <c r="G43" s="6">
        <v>150</v>
      </c>
      <c r="H43" s="6">
        <v>642</v>
      </c>
      <c r="I43" s="6">
        <v>163</v>
      </c>
      <c r="J43" s="6">
        <v>51</v>
      </c>
      <c r="K43" s="6">
        <v>7</v>
      </c>
      <c r="L43" s="6">
        <v>3</v>
      </c>
      <c r="M43" s="6">
        <v>60</v>
      </c>
      <c r="N43" s="6">
        <v>81</v>
      </c>
      <c r="O43" s="6">
        <v>38</v>
      </c>
      <c r="P43" s="6">
        <v>133</v>
      </c>
      <c r="Q43" s="6">
        <v>51</v>
      </c>
      <c r="R43" s="6">
        <v>8</v>
      </c>
      <c r="S43" s="6">
        <v>0.254</v>
      </c>
      <c r="T43" s="6">
        <v>0.67500000000000004</v>
      </c>
      <c r="U43" s="6">
        <v>33.299999999999997</v>
      </c>
      <c r="V43" s="6">
        <v>11</v>
      </c>
      <c r="W43" s="6">
        <v>9</v>
      </c>
      <c r="X43" s="10">
        <f t="shared" si="0"/>
        <v>-9.080000000000009</v>
      </c>
    </row>
    <row r="44" spans="1:24" ht="15.75" thickBot="1">
      <c r="A44" s="3">
        <v>43</v>
      </c>
      <c r="B44" s="4" t="s">
        <v>647</v>
      </c>
      <c r="C44" s="4" t="s">
        <v>36</v>
      </c>
      <c r="D44" s="3" t="s">
        <v>26</v>
      </c>
      <c r="E44" s="3">
        <v>24</v>
      </c>
      <c r="F44" s="3">
        <v>2018</v>
      </c>
      <c r="G44" s="3">
        <v>104</v>
      </c>
      <c r="H44" s="3">
        <v>380</v>
      </c>
      <c r="I44" s="3">
        <v>137</v>
      </c>
      <c r="J44" s="3">
        <v>15</v>
      </c>
      <c r="K44" s="3">
        <v>3</v>
      </c>
      <c r="L44" s="3">
        <v>4</v>
      </c>
      <c r="M44" s="3">
        <v>41</v>
      </c>
      <c r="N44" s="3">
        <v>50</v>
      </c>
      <c r="O44" s="3">
        <v>25</v>
      </c>
      <c r="P44" s="3">
        <v>25</v>
      </c>
      <c r="Q44" s="3">
        <v>5</v>
      </c>
      <c r="R44" s="3">
        <v>8</v>
      </c>
      <c r="S44" s="3">
        <v>0.36</v>
      </c>
      <c r="T44" s="3">
        <v>0.84599999999999997</v>
      </c>
      <c r="U44" s="3">
        <v>32.5</v>
      </c>
      <c r="V44" s="3">
        <v>0</v>
      </c>
      <c r="W44" s="3">
        <v>9</v>
      </c>
      <c r="X44" s="9">
        <f t="shared" si="0"/>
        <v>12.88999999999999</v>
      </c>
    </row>
    <row r="45" spans="1:24" ht="15.75" thickBot="1">
      <c r="A45" s="6">
        <v>44</v>
      </c>
      <c r="B45" s="7" t="s">
        <v>459</v>
      </c>
      <c r="C45" s="7" t="s">
        <v>58</v>
      </c>
      <c r="D45" s="6" t="s">
        <v>29</v>
      </c>
      <c r="E45" s="6">
        <v>25</v>
      </c>
      <c r="F45" s="6">
        <v>2018</v>
      </c>
      <c r="G45" s="6">
        <v>154</v>
      </c>
      <c r="H45" s="6">
        <v>575</v>
      </c>
      <c r="I45" s="6">
        <v>164</v>
      </c>
      <c r="J45" s="6">
        <v>36</v>
      </c>
      <c r="K45" s="6">
        <v>2</v>
      </c>
      <c r="L45" s="6">
        <v>10</v>
      </c>
      <c r="M45" s="6">
        <v>62</v>
      </c>
      <c r="N45" s="6">
        <v>81</v>
      </c>
      <c r="O45" s="6">
        <v>71</v>
      </c>
      <c r="P45" s="6">
        <v>89</v>
      </c>
      <c r="Q45" s="6">
        <v>0</v>
      </c>
      <c r="R45" s="6">
        <v>0</v>
      </c>
      <c r="S45" s="6">
        <v>0.28499999999999998</v>
      </c>
      <c r="T45" s="6">
        <v>0.78</v>
      </c>
      <c r="U45" s="6">
        <v>32.299999999999997</v>
      </c>
      <c r="V45" s="6">
        <v>13</v>
      </c>
      <c r="W45" s="6">
        <v>16</v>
      </c>
      <c r="X45" s="10">
        <f t="shared" si="0"/>
        <v>3.6999999999999993</v>
      </c>
    </row>
    <row r="46" spans="1:24" ht="15.75" thickBot="1">
      <c r="A46" s="3">
        <v>45</v>
      </c>
      <c r="B46" s="4" t="s">
        <v>648</v>
      </c>
      <c r="C46" s="4" t="s">
        <v>41</v>
      </c>
      <c r="D46" s="3" t="s">
        <v>23</v>
      </c>
      <c r="E46" s="3">
        <v>27</v>
      </c>
      <c r="F46" s="3">
        <v>2018</v>
      </c>
      <c r="G46" s="3">
        <v>126</v>
      </c>
      <c r="H46" s="3">
        <v>506</v>
      </c>
      <c r="I46" s="3">
        <v>155</v>
      </c>
      <c r="J46" s="3">
        <v>34</v>
      </c>
      <c r="K46" s="3">
        <v>1</v>
      </c>
      <c r="L46" s="3">
        <v>8</v>
      </c>
      <c r="M46" s="3">
        <v>44</v>
      </c>
      <c r="N46" s="3">
        <v>57</v>
      </c>
      <c r="O46" s="3">
        <v>30</v>
      </c>
      <c r="P46" s="3">
        <v>122</v>
      </c>
      <c r="Q46" s="3">
        <v>0</v>
      </c>
      <c r="R46" s="3">
        <v>0</v>
      </c>
      <c r="S46" s="3">
        <v>0.30599999999999999</v>
      </c>
      <c r="T46" s="3">
        <v>0.77200000000000002</v>
      </c>
      <c r="U46" s="3">
        <v>32.1</v>
      </c>
      <c r="V46" s="3">
        <v>4</v>
      </c>
      <c r="W46" s="3">
        <v>8</v>
      </c>
      <c r="X46" s="9">
        <f t="shared" si="0"/>
        <v>5.0899999999999945</v>
      </c>
    </row>
    <row r="47" spans="1:24" ht="15.75" thickBot="1">
      <c r="A47" s="6">
        <v>46</v>
      </c>
      <c r="B47" s="7" t="s">
        <v>567</v>
      </c>
      <c r="C47" s="7" t="s">
        <v>77</v>
      </c>
      <c r="D47" s="6" t="s">
        <v>23</v>
      </c>
      <c r="E47" s="6">
        <v>27</v>
      </c>
      <c r="F47" s="6">
        <v>2018</v>
      </c>
      <c r="G47" s="6">
        <v>137</v>
      </c>
      <c r="H47" s="6">
        <v>523</v>
      </c>
      <c r="I47" s="6">
        <v>139</v>
      </c>
      <c r="J47" s="6">
        <v>20</v>
      </c>
      <c r="K47" s="6">
        <v>2</v>
      </c>
      <c r="L47" s="6">
        <v>28</v>
      </c>
      <c r="M47" s="6">
        <v>96</v>
      </c>
      <c r="N47" s="6">
        <v>75</v>
      </c>
      <c r="O47" s="6">
        <v>66</v>
      </c>
      <c r="P47" s="6">
        <v>127</v>
      </c>
      <c r="Q47" s="6">
        <v>0</v>
      </c>
      <c r="R47" s="6">
        <v>0</v>
      </c>
      <c r="S47" s="6">
        <v>0.26600000000000001</v>
      </c>
      <c r="T47" s="6">
        <v>0.82799999999999996</v>
      </c>
      <c r="U47" s="6">
        <v>31.9</v>
      </c>
      <c r="V47" s="6">
        <v>8</v>
      </c>
      <c r="W47" s="6">
        <v>14</v>
      </c>
      <c r="X47" s="10">
        <f t="shared" si="0"/>
        <v>11.67</v>
      </c>
    </row>
    <row r="48" spans="1:24" ht="15.75" thickBot="1">
      <c r="A48" s="3">
        <v>47</v>
      </c>
      <c r="B48" s="4" t="s">
        <v>391</v>
      </c>
      <c r="C48" s="4" t="s">
        <v>72</v>
      </c>
      <c r="D48" s="3" t="s">
        <v>53</v>
      </c>
      <c r="E48" s="3">
        <v>27</v>
      </c>
      <c r="F48" s="3">
        <v>2018</v>
      </c>
      <c r="G48" s="3">
        <v>127</v>
      </c>
      <c r="H48" s="3">
        <v>428</v>
      </c>
      <c r="I48" s="3">
        <v>112</v>
      </c>
      <c r="J48" s="3">
        <v>21</v>
      </c>
      <c r="K48" s="3">
        <v>5</v>
      </c>
      <c r="L48" s="3">
        <v>19</v>
      </c>
      <c r="M48" s="3">
        <v>75</v>
      </c>
      <c r="N48" s="3">
        <v>77</v>
      </c>
      <c r="O48" s="3">
        <v>81</v>
      </c>
      <c r="P48" s="3">
        <v>125</v>
      </c>
      <c r="Q48" s="3">
        <v>6</v>
      </c>
      <c r="R48" s="3">
        <v>5</v>
      </c>
      <c r="S48" s="3">
        <v>0.26200000000000001</v>
      </c>
      <c r="T48" s="3">
        <v>0.84599999999999997</v>
      </c>
      <c r="U48" s="3">
        <v>31.5</v>
      </c>
      <c r="V48" s="3">
        <v>1</v>
      </c>
      <c r="W48" s="3">
        <v>6</v>
      </c>
      <c r="X48" s="9">
        <f t="shared" si="0"/>
        <v>20.6</v>
      </c>
    </row>
    <row r="49" spans="1:24" ht="15.75" thickBot="1">
      <c r="A49" s="6">
        <v>48</v>
      </c>
      <c r="B49" s="7" t="s">
        <v>572</v>
      </c>
      <c r="C49" s="7" t="s">
        <v>205</v>
      </c>
      <c r="D49" s="6" t="s">
        <v>29</v>
      </c>
      <c r="E49" s="6">
        <v>24</v>
      </c>
      <c r="F49" s="6">
        <v>2018</v>
      </c>
      <c r="G49" s="6">
        <v>143</v>
      </c>
      <c r="H49" s="6">
        <v>494</v>
      </c>
      <c r="I49" s="6">
        <v>134</v>
      </c>
      <c r="J49" s="6">
        <v>28</v>
      </c>
      <c r="K49" s="6">
        <v>4</v>
      </c>
      <c r="L49" s="6">
        <v>19</v>
      </c>
      <c r="M49" s="6">
        <v>57</v>
      </c>
      <c r="N49" s="6">
        <v>80</v>
      </c>
      <c r="O49" s="6">
        <v>76</v>
      </c>
      <c r="P49" s="6">
        <v>109</v>
      </c>
      <c r="Q49" s="6">
        <v>0</v>
      </c>
      <c r="R49" s="6">
        <v>1</v>
      </c>
      <c r="S49" s="6">
        <v>0.27100000000000002</v>
      </c>
      <c r="T49" s="6">
        <v>0.82799999999999996</v>
      </c>
      <c r="U49" s="6">
        <v>31.4</v>
      </c>
      <c r="V49" s="6">
        <v>1</v>
      </c>
      <c r="W49" s="6">
        <v>5</v>
      </c>
      <c r="X49" s="10">
        <f t="shared" si="0"/>
        <v>20.139999999999993</v>
      </c>
    </row>
    <row r="50" spans="1:24" ht="15.75" thickBot="1">
      <c r="A50" s="3">
        <v>49</v>
      </c>
      <c r="B50" s="4" t="s">
        <v>75</v>
      </c>
      <c r="C50" s="4" t="s">
        <v>83</v>
      </c>
      <c r="D50" s="3" t="s">
        <v>9</v>
      </c>
      <c r="E50" s="3">
        <v>34</v>
      </c>
      <c r="F50" s="3">
        <v>2018</v>
      </c>
      <c r="G50" s="3">
        <v>104</v>
      </c>
      <c r="H50" s="3">
        <v>418</v>
      </c>
      <c r="I50" s="3">
        <v>134</v>
      </c>
      <c r="J50" s="3">
        <v>25</v>
      </c>
      <c r="K50" s="3">
        <v>2</v>
      </c>
      <c r="L50" s="3">
        <v>5</v>
      </c>
      <c r="M50" s="3">
        <v>42</v>
      </c>
      <c r="N50" s="3">
        <v>58</v>
      </c>
      <c r="O50" s="3">
        <v>35</v>
      </c>
      <c r="P50" s="3">
        <v>72</v>
      </c>
      <c r="Q50" s="3">
        <v>15</v>
      </c>
      <c r="R50" s="3">
        <v>9</v>
      </c>
      <c r="S50" s="3">
        <v>0.32100000000000001</v>
      </c>
      <c r="T50" s="3">
        <v>0.80300000000000005</v>
      </c>
      <c r="U50" s="3">
        <v>30.9</v>
      </c>
      <c r="V50" s="3">
        <v>4</v>
      </c>
      <c r="W50" s="3">
        <v>6</v>
      </c>
      <c r="X50" s="9">
        <f t="shared" si="0"/>
        <v>10.070000000000014</v>
      </c>
    </row>
    <row r="51" spans="1:24" ht="15.75" thickBot="1">
      <c r="A51" s="6">
        <v>50</v>
      </c>
      <c r="B51" s="7" t="s">
        <v>24</v>
      </c>
      <c r="C51" s="7" t="s">
        <v>25</v>
      </c>
      <c r="D51" s="6" t="s">
        <v>26</v>
      </c>
      <c r="E51" s="6">
        <v>28</v>
      </c>
      <c r="F51" s="6">
        <v>2018</v>
      </c>
      <c r="G51" s="6">
        <v>154</v>
      </c>
      <c r="H51" s="6">
        <v>592</v>
      </c>
      <c r="I51" s="6">
        <v>144</v>
      </c>
      <c r="J51" s="6">
        <v>36</v>
      </c>
      <c r="K51" s="6">
        <v>1</v>
      </c>
      <c r="L51" s="6">
        <v>38</v>
      </c>
      <c r="M51" s="6">
        <v>106</v>
      </c>
      <c r="N51" s="6">
        <v>89</v>
      </c>
      <c r="O51" s="6">
        <v>70</v>
      </c>
      <c r="P51" s="6">
        <v>129</v>
      </c>
      <c r="Q51" s="6">
        <v>1</v>
      </c>
      <c r="R51" s="6">
        <v>3</v>
      </c>
      <c r="S51" s="6">
        <v>0.24299999999999999</v>
      </c>
      <c r="T51" s="6">
        <v>0.82299999999999995</v>
      </c>
      <c r="U51" s="6">
        <v>30.8</v>
      </c>
      <c r="V51" s="6">
        <v>2</v>
      </c>
      <c r="W51" s="6">
        <v>14</v>
      </c>
      <c r="X51" s="10">
        <f t="shared" si="0"/>
        <v>13.060000000000015</v>
      </c>
    </row>
    <row r="52" spans="1:24" ht="15.75" thickBot="1">
      <c r="A52" s="3">
        <v>51</v>
      </c>
      <c r="B52" s="4" t="s">
        <v>93</v>
      </c>
      <c r="C52" s="4" t="s">
        <v>94</v>
      </c>
      <c r="D52" s="3" t="s">
        <v>23</v>
      </c>
      <c r="E52" s="3">
        <v>30</v>
      </c>
      <c r="F52" s="3">
        <v>2018</v>
      </c>
      <c r="G52" s="3">
        <v>150</v>
      </c>
      <c r="H52" s="3">
        <v>550</v>
      </c>
      <c r="I52" s="3">
        <v>141</v>
      </c>
      <c r="J52" s="3">
        <v>39</v>
      </c>
      <c r="K52" s="3">
        <v>3</v>
      </c>
      <c r="L52" s="3">
        <v>25</v>
      </c>
      <c r="M52" s="3">
        <v>65</v>
      </c>
      <c r="N52" s="3">
        <v>85</v>
      </c>
      <c r="O52" s="3">
        <v>86</v>
      </c>
      <c r="P52" s="3">
        <v>106</v>
      </c>
      <c r="Q52" s="3">
        <v>1</v>
      </c>
      <c r="R52" s="3">
        <v>6</v>
      </c>
      <c r="S52" s="3">
        <v>0.25600000000000001</v>
      </c>
      <c r="T52" s="3">
        <v>0.83199999999999996</v>
      </c>
      <c r="U52" s="3">
        <v>30.7</v>
      </c>
      <c r="V52" s="3">
        <v>2</v>
      </c>
      <c r="W52" s="3">
        <v>14</v>
      </c>
      <c r="X52" s="9">
        <f t="shared" si="0"/>
        <v>15.590000000000002</v>
      </c>
    </row>
    <row r="53" spans="1:24" ht="15.75" thickBot="1">
      <c r="A53" s="6">
        <v>52</v>
      </c>
      <c r="B53" s="7" t="s">
        <v>100</v>
      </c>
      <c r="C53" s="7" t="s">
        <v>205</v>
      </c>
      <c r="D53" s="6" t="s">
        <v>10</v>
      </c>
      <c r="E53" s="6">
        <v>29</v>
      </c>
      <c r="F53" s="6">
        <v>2018</v>
      </c>
      <c r="G53" s="6">
        <v>130</v>
      </c>
      <c r="H53" s="6">
        <v>511</v>
      </c>
      <c r="I53" s="6">
        <v>150</v>
      </c>
      <c r="J53" s="6">
        <v>29</v>
      </c>
      <c r="K53" s="6">
        <v>4</v>
      </c>
      <c r="L53" s="6">
        <v>1</v>
      </c>
      <c r="M53" s="6">
        <v>34</v>
      </c>
      <c r="N53" s="6">
        <v>82</v>
      </c>
      <c r="O53" s="6">
        <v>62</v>
      </c>
      <c r="P53" s="6">
        <v>59</v>
      </c>
      <c r="Q53" s="6">
        <v>3</v>
      </c>
      <c r="R53" s="6">
        <v>1</v>
      </c>
      <c r="S53" s="6">
        <v>0.29299999999999998</v>
      </c>
      <c r="T53" s="6">
        <v>0.75</v>
      </c>
      <c r="U53" s="6">
        <v>29.9</v>
      </c>
      <c r="V53" s="6">
        <v>9</v>
      </c>
      <c r="W53" s="6">
        <v>14</v>
      </c>
      <c r="X53" s="10">
        <f t="shared" si="0"/>
        <v>0.47000000000002551</v>
      </c>
    </row>
    <row r="54" spans="1:24" ht="15.75" thickBot="1">
      <c r="A54" s="3">
        <v>53</v>
      </c>
      <c r="B54" s="4" t="s">
        <v>351</v>
      </c>
      <c r="C54" s="4" t="s">
        <v>25</v>
      </c>
      <c r="D54" s="3" t="s">
        <v>26</v>
      </c>
      <c r="E54" s="3">
        <v>26</v>
      </c>
      <c r="F54" s="3">
        <v>2018</v>
      </c>
      <c r="G54" s="3">
        <v>113</v>
      </c>
      <c r="H54" s="3">
        <v>406</v>
      </c>
      <c r="I54" s="3">
        <v>113</v>
      </c>
      <c r="J54" s="3">
        <v>17</v>
      </c>
      <c r="K54" s="3">
        <v>4</v>
      </c>
      <c r="L54" s="3">
        <v>22</v>
      </c>
      <c r="M54" s="3">
        <v>59</v>
      </c>
      <c r="N54" s="3">
        <v>56</v>
      </c>
      <c r="O54" s="3">
        <v>25</v>
      </c>
      <c r="P54" s="3">
        <v>72</v>
      </c>
      <c r="Q54" s="3">
        <v>7</v>
      </c>
      <c r="R54" s="3">
        <v>3</v>
      </c>
      <c r="S54" s="3">
        <v>0.27800000000000002</v>
      </c>
      <c r="T54" s="3">
        <v>0.84299999999999997</v>
      </c>
      <c r="U54" s="3">
        <v>29.8</v>
      </c>
      <c r="V54" s="3">
        <v>13</v>
      </c>
      <c r="W54" s="3">
        <v>7</v>
      </c>
      <c r="X54" s="9">
        <f t="shared" si="0"/>
        <v>6.4199999999999795</v>
      </c>
    </row>
    <row r="55" spans="1:24" ht="15.75" thickBot="1">
      <c r="A55" s="6">
        <v>54</v>
      </c>
      <c r="B55" s="7" t="s">
        <v>80</v>
      </c>
      <c r="C55" s="7" t="s">
        <v>25</v>
      </c>
      <c r="D55" s="6" t="s">
        <v>10</v>
      </c>
      <c r="E55" s="6">
        <v>29</v>
      </c>
      <c r="F55" s="6">
        <v>2018</v>
      </c>
      <c r="G55" s="6">
        <v>125</v>
      </c>
      <c r="H55" s="6">
        <v>453</v>
      </c>
      <c r="I55" s="6">
        <v>124</v>
      </c>
      <c r="J55" s="6">
        <v>23</v>
      </c>
      <c r="K55" s="6">
        <v>1</v>
      </c>
      <c r="L55" s="6">
        <v>11</v>
      </c>
      <c r="M55" s="6">
        <v>66</v>
      </c>
      <c r="N55" s="6">
        <v>58</v>
      </c>
      <c r="O55" s="6">
        <v>64</v>
      </c>
      <c r="P55" s="6">
        <v>37</v>
      </c>
      <c r="Q55" s="6">
        <v>1</v>
      </c>
      <c r="R55" s="6">
        <v>2</v>
      </c>
      <c r="S55" s="6">
        <v>0.27400000000000002</v>
      </c>
      <c r="T55" s="6">
        <v>0.76500000000000001</v>
      </c>
      <c r="U55" s="6">
        <v>29.8</v>
      </c>
      <c r="V55" s="6">
        <v>1</v>
      </c>
      <c r="W55" s="6">
        <v>24</v>
      </c>
      <c r="X55" s="10">
        <f t="shared" si="0"/>
        <v>-0.27000000000001023</v>
      </c>
    </row>
    <row r="56" spans="1:24" ht="15.75" thickBot="1">
      <c r="A56" s="3">
        <v>55</v>
      </c>
      <c r="B56" s="4" t="s">
        <v>456</v>
      </c>
      <c r="C56" s="4" t="s">
        <v>81</v>
      </c>
      <c r="D56" s="3" t="s">
        <v>53</v>
      </c>
      <c r="E56" s="3">
        <v>25</v>
      </c>
      <c r="F56" s="3">
        <v>2018</v>
      </c>
      <c r="G56" s="3">
        <v>100</v>
      </c>
      <c r="H56" s="3">
        <v>316</v>
      </c>
      <c r="I56" s="3">
        <v>98</v>
      </c>
      <c r="J56" s="3">
        <v>25</v>
      </c>
      <c r="K56" s="3">
        <v>4</v>
      </c>
      <c r="L56" s="3">
        <v>6</v>
      </c>
      <c r="M56" s="3">
        <v>32</v>
      </c>
      <c r="N56" s="3">
        <v>51</v>
      </c>
      <c r="O56" s="3">
        <v>28</v>
      </c>
      <c r="P56" s="3">
        <v>41</v>
      </c>
      <c r="Q56" s="3">
        <v>13</v>
      </c>
      <c r="R56" s="3">
        <v>5</v>
      </c>
      <c r="S56" s="3">
        <v>0.31</v>
      </c>
      <c r="T56" s="3">
        <v>0.84</v>
      </c>
      <c r="U56" s="3">
        <v>29.6</v>
      </c>
      <c r="V56" s="3">
        <v>2</v>
      </c>
      <c r="W56" s="3">
        <v>6</v>
      </c>
      <c r="X56" s="9">
        <f t="shared" si="0"/>
        <v>12.310000000000009</v>
      </c>
    </row>
    <row r="57" spans="1:24" ht="15.75" thickBot="1">
      <c r="A57" s="6">
        <v>56</v>
      </c>
      <c r="B57" s="7" t="s">
        <v>443</v>
      </c>
      <c r="C57" s="7" t="s">
        <v>43</v>
      </c>
      <c r="D57" s="6" t="s">
        <v>29</v>
      </c>
      <c r="E57" s="6">
        <v>24</v>
      </c>
      <c r="F57" s="6">
        <v>2018</v>
      </c>
      <c r="G57" s="6">
        <v>74</v>
      </c>
      <c r="H57" s="6">
        <v>283</v>
      </c>
      <c r="I57" s="6">
        <v>98</v>
      </c>
      <c r="J57" s="6">
        <v>17</v>
      </c>
      <c r="K57" s="6">
        <v>2</v>
      </c>
      <c r="L57" s="6">
        <v>4</v>
      </c>
      <c r="M57" s="6">
        <v>29</v>
      </c>
      <c r="N57" s="6">
        <v>46</v>
      </c>
      <c r="O57" s="6">
        <v>29</v>
      </c>
      <c r="P57" s="6">
        <v>50</v>
      </c>
      <c r="Q57" s="6">
        <v>12</v>
      </c>
      <c r="R57" s="6">
        <v>7</v>
      </c>
      <c r="S57" s="6">
        <v>0.34599999999999997</v>
      </c>
      <c r="T57" s="6">
        <v>0.875</v>
      </c>
      <c r="U57" s="6">
        <v>29.6</v>
      </c>
      <c r="V57" s="6">
        <v>4</v>
      </c>
      <c r="W57" s="6">
        <v>5</v>
      </c>
      <c r="X57" s="10">
        <f t="shared" si="0"/>
        <v>14.099999999999982</v>
      </c>
    </row>
    <row r="58" spans="1:24" ht="15.75" thickBot="1">
      <c r="A58" s="3">
        <v>57</v>
      </c>
      <c r="B58" s="4" t="s">
        <v>49</v>
      </c>
      <c r="C58" s="4" t="s">
        <v>258</v>
      </c>
      <c r="D58" s="3" t="s">
        <v>23</v>
      </c>
      <c r="E58" s="3">
        <v>33</v>
      </c>
      <c r="F58" s="3">
        <v>2018</v>
      </c>
      <c r="G58" s="3">
        <v>134</v>
      </c>
      <c r="H58" s="3">
        <v>479</v>
      </c>
      <c r="I58" s="3">
        <v>132</v>
      </c>
      <c r="J58" s="3">
        <v>25</v>
      </c>
      <c r="K58" s="3">
        <v>1</v>
      </c>
      <c r="L58" s="3">
        <v>20</v>
      </c>
      <c r="M58" s="3">
        <v>77</v>
      </c>
      <c r="N58" s="3">
        <v>68</v>
      </c>
      <c r="O58" s="3">
        <v>81</v>
      </c>
      <c r="P58" s="3">
        <v>115</v>
      </c>
      <c r="Q58" s="3">
        <v>0</v>
      </c>
      <c r="R58" s="3">
        <v>0</v>
      </c>
      <c r="S58" s="3">
        <v>0.27600000000000002</v>
      </c>
      <c r="T58" s="3">
        <v>0.83899999999999997</v>
      </c>
      <c r="U58" s="3">
        <v>29.6</v>
      </c>
      <c r="V58" s="3">
        <v>3</v>
      </c>
      <c r="W58" s="3">
        <v>19</v>
      </c>
      <c r="X58" s="9">
        <f t="shared" si="0"/>
        <v>15.79</v>
      </c>
    </row>
    <row r="59" spans="1:24" ht="15.75" thickBot="1">
      <c r="A59" s="6">
        <v>58</v>
      </c>
      <c r="B59" s="7" t="s">
        <v>66</v>
      </c>
      <c r="C59" s="7" t="s">
        <v>77</v>
      </c>
      <c r="D59" s="6" t="s">
        <v>32</v>
      </c>
      <c r="E59" s="6">
        <v>33</v>
      </c>
      <c r="F59" s="6">
        <v>2018</v>
      </c>
      <c r="G59" s="6">
        <v>144</v>
      </c>
      <c r="H59" s="6">
        <v>520</v>
      </c>
      <c r="I59" s="6">
        <v>135</v>
      </c>
      <c r="J59" s="6">
        <v>28</v>
      </c>
      <c r="K59" s="6">
        <v>2</v>
      </c>
      <c r="L59" s="6">
        <v>16</v>
      </c>
      <c r="M59" s="6">
        <v>79</v>
      </c>
      <c r="N59" s="6">
        <v>72</v>
      </c>
      <c r="O59" s="6">
        <v>66</v>
      </c>
      <c r="P59" s="6">
        <v>48</v>
      </c>
      <c r="Q59" s="6">
        <v>0</v>
      </c>
      <c r="R59" s="6">
        <v>0</v>
      </c>
      <c r="S59" s="6">
        <v>0.26</v>
      </c>
      <c r="T59" s="6">
        <v>0.75700000000000001</v>
      </c>
      <c r="U59" s="6">
        <v>29.5</v>
      </c>
      <c r="V59" s="6">
        <v>6</v>
      </c>
      <c r="W59" s="6">
        <v>19</v>
      </c>
      <c r="X59" s="10">
        <f t="shared" si="0"/>
        <v>-0.78999999999999915</v>
      </c>
    </row>
    <row r="60" spans="1:24" ht="15.75" thickBot="1">
      <c r="A60" s="3">
        <v>59</v>
      </c>
      <c r="B60" s="4" t="s">
        <v>595</v>
      </c>
      <c r="C60" s="4" t="s">
        <v>43</v>
      </c>
      <c r="D60" s="3" t="s">
        <v>26</v>
      </c>
      <c r="E60" s="3">
        <v>27</v>
      </c>
      <c r="F60" s="3">
        <v>2018</v>
      </c>
      <c r="G60" s="3">
        <v>141</v>
      </c>
      <c r="H60" s="3">
        <v>557</v>
      </c>
      <c r="I60" s="3">
        <v>153</v>
      </c>
      <c r="J60" s="3">
        <v>25</v>
      </c>
      <c r="K60" s="3">
        <v>2</v>
      </c>
      <c r="L60" s="3">
        <v>18</v>
      </c>
      <c r="M60" s="3">
        <v>70</v>
      </c>
      <c r="N60" s="3">
        <v>70</v>
      </c>
      <c r="O60" s="3">
        <v>48</v>
      </c>
      <c r="P60" s="3">
        <v>57</v>
      </c>
      <c r="Q60" s="3">
        <v>21</v>
      </c>
      <c r="R60" s="3">
        <v>3</v>
      </c>
      <c r="S60" s="3">
        <v>0.27500000000000002</v>
      </c>
      <c r="T60" s="3">
        <v>0.75800000000000001</v>
      </c>
      <c r="U60" s="3">
        <v>29.3</v>
      </c>
      <c r="V60" s="3">
        <v>3</v>
      </c>
      <c r="W60" s="3">
        <v>13</v>
      </c>
      <c r="X60" s="9">
        <f t="shared" si="0"/>
        <v>6.210000000000008</v>
      </c>
    </row>
    <row r="61" spans="1:24" ht="15.75" thickBot="1">
      <c r="A61" s="6">
        <v>60</v>
      </c>
      <c r="B61" s="7" t="s">
        <v>222</v>
      </c>
      <c r="C61" s="7" t="s">
        <v>176</v>
      </c>
      <c r="D61" s="6" t="s">
        <v>10</v>
      </c>
      <c r="E61" s="6">
        <v>28</v>
      </c>
      <c r="F61" s="6">
        <v>2018</v>
      </c>
      <c r="G61" s="6">
        <v>123</v>
      </c>
      <c r="H61" s="6">
        <v>508</v>
      </c>
      <c r="I61" s="6">
        <v>158</v>
      </c>
      <c r="J61" s="6">
        <v>26</v>
      </c>
      <c r="K61" s="6">
        <v>6</v>
      </c>
      <c r="L61" s="6">
        <v>4</v>
      </c>
      <c r="M61" s="6">
        <v>37</v>
      </c>
      <c r="N61" s="6">
        <v>64</v>
      </c>
      <c r="O61" s="6">
        <v>27</v>
      </c>
      <c r="P61" s="6">
        <v>37</v>
      </c>
      <c r="Q61" s="6">
        <v>7</v>
      </c>
      <c r="R61" s="6">
        <v>9</v>
      </c>
      <c r="S61" s="6">
        <v>0.311</v>
      </c>
      <c r="T61" s="6">
        <v>0.77500000000000002</v>
      </c>
      <c r="U61" s="6">
        <v>29.3</v>
      </c>
      <c r="V61" s="6">
        <v>17</v>
      </c>
      <c r="W61" s="6">
        <v>5</v>
      </c>
      <c r="X61" s="10">
        <f t="shared" si="0"/>
        <v>-2.8200000000000127</v>
      </c>
    </row>
    <row r="62" spans="1:24" ht="15.75" thickBot="1">
      <c r="A62" s="3">
        <v>61</v>
      </c>
      <c r="B62" s="4" t="s">
        <v>276</v>
      </c>
      <c r="C62" s="4" t="s">
        <v>28</v>
      </c>
      <c r="D62" s="3" t="s">
        <v>26</v>
      </c>
      <c r="E62" s="3">
        <v>31</v>
      </c>
      <c r="F62" s="3">
        <v>2018</v>
      </c>
      <c r="G62" s="3">
        <v>125</v>
      </c>
      <c r="H62" s="3">
        <v>511</v>
      </c>
      <c r="I62" s="3">
        <v>149</v>
      </c>
      <c r="J62" s="3">
        <v>18</v>
      </c>
      <c r="K62" s="3">
        <v>5</v>
      </c>
      <c r="L62" s="3">
        <v>18</v>
      </c>
      <c r="M62" s="3">
        <v>63</v>
      </c>
      <c r="N62" s="3">
        <v>76</v>
      </c>
      <c r="O62" s="3">
        <v>32</v>
      </c>
      <c r="P62" s="3">
        <v>103</v>
      </c>
      <c r="Q62" s="3">
        <v>12</v>
      </c>
      <c r="R62" s="3">
        <v>6</v>
      </c>
      <c r="S62" s="3">
        <v>0.29199999999999998</v>
      </c>
      <c r="T62" s="3">
        <v>0.78700000000000003</v>
      </c>
      <c r="U62" s="3">
        <v>28.9</v>
      </c>
      <c r="V62" s="3">
        <v>1</v>
      </c>
      <c r="W62" s="3">
        <v>7</v>
      </c>
      <c r="X62" s="9">
        <f t="shared" si="0"/>
        <v>8.82</v>
      </c>
    </row>
    <row r="63" spans="1:24" ht="15.75" thickBot="1">
      <c r="A63" s="6">
        <v>62</v>
      </c>
      <c r="B63" s="7" t="s">
        <v>375</v>
      </c>
      <c r="C63" s="7" t="s">
        <v>35</v>
      </c>
      <c r="D63" s="6" t="s">
        <v>29</v>
      </c>
      <c r="E63" s="6">
        <v>26</v>
      </c>
      <c r="F63" s="6">
        <v>2018</v>
      </c>
      <c r="G63" s="6">
        <v>153</v>
      </c>
      <c r="H63" s="6">
        <v>596</v>
      </c>
      <c r="I63" s="6">
        <v>154</v>
      </c>
      <c r="J63" s="6">
        <v>17</v>
      </c>
      <c r="K63" s="6">
        <v>1</v>
      </c>
      <c r="L63" s="6">
        <v>35</v>
      </c>
      <c r="M63" s="6">
        <v>89</v>
      </c>
      <c r="N63" s="6">
        <v>79</v>
      </c>
      <c r="O63" s="6">
        <v>64</v>
      </c>
      <c r="P63" s="6">
        <v>185</v>
      </c>
      <c r="Q63" s="6">
        <v>6</v>
      </c>
      <c r="R63" s="6">
        <v>3</v>
      </c>
      <c r="S63" s="6">
        <v>0.25800000000000001</v>
      </c>
      <c r="T63" s="6">
        <v>0.79700000000000004</v>
      </c>
      <c r="U63" s="6">
        <v>28.7</v>
      </c>
      <c r="V63" s="6">
        <v>3</v>
      </c>
      <c r="W63" s="6">
        <v>9</v>
      </c>
      <c r="X63" s="10">
        <f t="shared" si="0"/>
        <v>12.129999999999999</v>
      </c>
    </row>
    <row r="64" spans="1:24" ht="15.75" thickBot="1">
      <c r="A64" s="3">
        <v>63</v>
      </c>
      <c r="B64" s="4" t="s">
        <v>649</v>
      </c>
      <c r="C64" s="4" t="s">
        <v>206</v>
      </c>
      <c r="D64" s="3" t="s">
        <v>23</v>
      </c>
      <c r="E64" s="3">
        <v>29</v>
      </c>
      <c r="F64" s="3">
        <v>2018</v>
      </c>
      <c r="G64" s="3">
        <v>160</v>
      </c>
      <c r="H64" s="3">
        <v>648</v>
      </c>
      <c r="I64" s="3">
        <v>189</v>
      </c>
      <c r="J64" s="3">
        <v>30</v>
      </c>
      <c r="K64" s="3">
        <v>2</v>
      </c>
      <c r="L64" s="3">
        <v>22</v>
      </c>
      <c r="M64" s="3">
        <v>81</v>
      </c>
      <c r="N64" s="3">
        <v>78</v>
      </c>
      <c r="O64" s="3">
        <v>27</v>
      </c>
      <c r="P64" s="3">
        <v>128</v>
      </c>
      <c r="Q64" s="3">
        <v>19</v>
      </c>
      <c r="R64" s="3">
        <v>9</v>
      </c>
      <c r="S64" s="3">
        <v>0.29199999999999998</v>
      </c>
      <c r="T64" s="3">
        <v>0.76800000000000002</v>
      </c>
      <c r="U64" s="3">
        <v>28.7</v>
      </c>
      <c r="V64" s="3">
        <v>5</v>
      </c>
      <c r="W64" s="3">
        <v>8</v>
      </c>
      <c r="X64" s="9">
        <f t="shared" si="0"/>
        <v>5.0899999999999803</v>
      </c>
    </row>
    <row r="65" spans="1:24" ht="15.75" thickBot="1">
      <c r="A65" s="6">
        <v>64</v>
      </c>
      <c r="B65" s="7" t="s">
        <v>650</v>
      </c>
      <c r="C65" s="7" t="s">
        <v>86</v>
      </c>
      <c r="D65" s="6" t="s">
        <v>10</v>
      </c>
      <c r="E65" s="6">
        <v>34</v>
      </c>
      <c r="F65" s="6">
        <v>2018</v>
      </c>
      <c r="G65" s="6">
        <v>147</v>
      </c>
      <c r="H65" s="6">
        <v>556</v>
      </c>
      <c r="I65" s="6">
        <v>153</v>
      </c>
      <c r="J65" s="6">
        <v>42</v>
      </c>
      <c r="K65" s="6">
        <v>1</v>
      </c>
      <c r="L65" s="6">
        <v>15</v>
      </c>
      <c r="M65" s="6">
        <v>73</v>
      </c>
      <c r="N65" s="6">
        <v>65</v>
      </c>
      <c r="O65" s="6">
        <v>46</v>
      </c>
      <c r="P65" s="6">
        <v>110</v>
      </c>
      <c r="Q65" s="6">
        <v>0</v>
      </c>
      <c r="R65" s="6">
        <v>1</v>
      </c>
      <c r="S65" s="6">
        <v>0.27500000000000002</v>
      </c>
      <c r="T65" s="6">
        <v>0.76800000000000002</v>
      </c>
      <c r="U65" s="6">
        <v>28.6</v>
      </c>
      <c r="V65" s="6">
        <v>3</v>
      </c>
      <c r="W65" s="6">
        <v>11</v>
      </c>
      <c r="X65" s="10">
        <f t="shared" si="0"/>
        <v>3.33</v>
      </c>
    </row>
    <row r="66" spans="1:24" ht="15.75" thickBot="1">
      <c r="A66" s="3">
        <v>65</v>
      </c>
      <c r="B66" s="4" t="s">
        <v>188</v>
      </c>
      <c r="C66" s="4" t="s">
        <v>28</v>
      </c>
      <c r="D66" s="3" t="s">
        <v>44</v>
      </c>
      <c r="E66" s="3">
        <v>32</v>
      </c>
      <c r="F66" s="3">
        <v>2018</v>
      </c>
      <c r="G66" s="3">
        <v>132</v>
      </c>
      <c r="H66" s="3">
        <v>520</v>
      </c>
      <c r="I66" s="3">
        <v>150</v>
      </c>
      <c r="J66" s="3">
        <v>29</v>
      </c>
      <c r="K66" s="3">
        <v>1</v>
      </c>
      <c r="L66" s="3">
        <v>5</v>
      </c>
      <c r="M66" s="3">
        <v>55</v>
      </c>
      <c r="N66" s="3">
        <v>67</v>
      </c>
      <c r="O66" s="3">
        <v>64</v>
      </c>
      <c r="P66" s="3">
        <v>41</v>
      </c>
      <c r="Q66" s="3">
        <v>1</v>
      </c>
      <c r="R66" s="3">
        <v>2</v>
      </c>
      <c r="S66" s="3">
        <v>0.28799999999999998</v>
      </c>
      <c r="T66" s="3">
        <v>0.74399999999999999</v>
      </c>
      <c r="U66" s="3">
        <v>28.5</v>
      </c>
      <c r="V66" s="3">
        <v>3</v>
      </c>
      <c r="W66" s="3">
        <v>11</v>
      </c>
      <c r="X66" s="9">
        <f t="shared" ref="X66:X129" si="1">((0.47*(I66-J66-K66-L66)+0.78*J66+1.09*K66+1.4*L66+0.33*(O66-V66)+0.3*Q66-0.52*R66-0.26*(H66-I66-W66)-0.72*W66))</f>
        <v>2.8900000000000023</v>
      </c>
    </row>
    <row r="67" spans="1:24" ht="15.75" thickBot="1">
      <c r="A67" s="6">
        <v>66</v>
      </c>
      <c r="B67" s="7" t="s">
        <v>213</v>
      </c>
      <c r="C67" s="7" t="s">
        <v>90</v>
      </c>
      <c r="D67" s="6" t="s">
        <v>9</v>
      </c>
      <c r="E67" s="6">
        <v>28</v>
      </c>
      <c r="F67" s="6">
        <v>2018</v>
      </c>
      <c r="G67" s="6">
        <v>141</v>
      </c>
      <c r="H67" s="6">
        <v>579</v>
      </c>
      <c r="I67" s="6">
        <v>172</v>
      </c>
      <c r="J67" s="6">
        <v>29</v>
      </c>
      <c r="K67" s="6">
        <v>3</v>
      </c>
      <c r="L67" s="6">
        <v>9</v>
      </c>
      <c r="M67" s="6">
        <v>64</v>
      </c>
      <c r="N67" s="6">
        <v>73</v>
      </c>
      <c r="O67" s="6">
        <v>29</v>
      </c>
      <c r="P67" s="6">
        <v>84</v>
      </c>
      <c r="Q67" s="6">
        <v>1</v>
      </c>
      <c r="R67" s="6">
        <v>0</v>
      </c>
      <c r="S67" s="6">
        <v>0.29699999999999999</v>
      </c>
      <c r="T67" s="6">
        <v>0.73499999999999999</v>
      </c>
      <c r="U67" s="6">
        <v>28.3</v>
      </c>
      <c r="V67" s="6">
        <v>4</v>
      </c>
      <c r="W67" s="6">
        <v>18</v>
      </c>
      <c r="X67" s="10">
        <f t="shared" si="1"/>
        <v>-5.4900000000000144</v>
      </c>
    </row>
    <row r="68" spans="1:24" ht="15.75" thickBot="1">
      <c r="A68" s="3">
        <v>67</v>
      </c>
      <c r="B68" s="4" t="s">
        <v>442</v>
      </c>
      <c r="C68" s="4" t="s">
        <v>205</v>
      </c>
      <c r="D68" s="3" t="s">
        <v>23</v>
      </c>
      <c r="E68" s="3">
        <v>26</v>
      </c>
      <c r="F68" s="3">
        <v>2018</v>
      </c>
      <c r="G68" s="3">
        <v>159</v>
      </c>
      <c r="H68" s="3">
        <v>622</v>
      </c>
      <c r="I68" s="3">
        <v>152</v>
      </c>
      <c r="J68" s="3">
        <v>22</v>
      </c>
      <c r="K68" s="3">
        <v>7</v>
      </c>
      <c r="L68" s="3">
        <v>33</v>
      </c>
      <c r="M68" s="3">
        <v>112</v>
      </c>
      <c r="N68" s="3">
        <v>91</v>
      </c>
      <c r="O68" s="3">
        <v>77</v>
      </c>
      <c r="P68" s="3">
        <v>135</v>
      </c>
      <c r="Q68" s="3">
        <v>37</v>
      </c>
      <c r="R68" s="3">
        <v>7</v>
      </c>
      <c r="S68" s="3">
        <v>0.24399999999999999</v>
      </c>
      <c r="T68" s="3">
        <v>0.78900000000000003</v>
      </c>
      <c r="U68" s="3">
        <v>28</v>
      </c>
      <c r="V68" s="3">
        <v>2</v>
      </c>
      <c r="W68" s="3">
        <v>13</v>
      </c>
      <c r="X68" s="9">
        <f t="shared" si="1"/>
        <v>17.319999999999993</v>
      </c>
    </row>
    <row r="69" spans="1:24" ht="15.75" thickBot="1">
      <c r="A69" s="6">
        <v>68</v>
      </c>
      <c r="B69" s="7" t="s">
        <v>632</v>
      </c>
      <c r="C69" s="7" t="s">
        <v>46</v>
      </c>
      <c r="D69" s="6" t="s">
        <v>10</v>
      </c>
      <c r="E69" s="6">
        <v>26</v>
      </c>
      <c r="F69" s="6">
        <v>2018</v>
      </c>
      <c r="G69" s="6">
        <v>116</v>
      </c>
      <c r="H69" s="6">
        <v>418</v>
      </c>
      <c r="I69" s="6">
        <v>111</v>
      </c>
      <c r="J69" s="6">
        <v>28</v>
      </c>
      <c r="K69" s="6">
        <v>1</v>
      </c>
      <c r="L69" s="6">
        <v>18</v>
      </c>
      <c r="M69" s="6">
        <v>77</v>
      </c>
      <c r="N69" s="6">
        <v>56</v>
      </c>
      <c r="O69" s="6">
        <v>40</v>
      </c>
      <c r="P69" s="6">
        <v>128</v>
      </c>
      <c r="Q69" s="6">
        <v>0</v>
      </c>
      <c r="R69" s="6">
        <v>1</v>
      </c>
      <c r="S69" s="6">
        <v>0.26600000000000001</v>
      </c>
      <c r="T69" s="6">
        <v>0.8</v>
      </c>
      <c r="U69" s="6">
        <v>27.7</v>
      </c>
      <c r="V69" s="6">
        <v>5</v>
      </c>
      <c r="W69" s="6">
        <v>10</v>
      </c>
      <c r="X69" s="10">
        <f t="shared" si="1"/>
        <v>4.8200000000000109</v>
      </c>
    </row>
    <row r="70" spans="1:24" ht="15.75" thickBot="1">
      <c r="A70" s="3">
        <v>69</v>
      </c>
      <c r="B70" s="4" t="s">
        <v>61</v>
      </c>
      <c r="C70" s="4" t="s">
        <v>36</v>
      </c>
      <c r="D70" s="3" t="s">
        <v>44</v>
      </c>
      <c r="E70" s="3">
        <v>38</v>
      </c>
      <c r="F70" s="3">
        <v>2018</v>
      </c>
      <c r="G70" s="3">
        <v>113</v>
      </c>
      <c r="H70" s="3">
        <v>436</v>
      </c>
      <c r="I70" s="3">
        <v>119</v>
      </c>
      <c r="J70" s="3">
        <v>31</v>
      </c>
      <c r="K70" s="3">
        <v>1</v>
      </c>
      <c r="L70" s="3">
        <v>2</v>
      </c>
      <c r="M70" s="3">
        <v>41</v>
      </c>
      <c r="N70" s="3">
        <v>73</v>
      </c>
      <c r="O70" s="3">
        <v>85</v>
      </c>
      <c r="P70" s="3">
        <v>84</v>
      </c>
      <c r="Q70" s="3">
        <v>3</v>
      </c>
      <c r="R70" s="3">
        <v>1</v>
      </c>
      <c r="S70" s="3">
        <v>0.27300000000000002</v>
      </c>
      <c r="T70" s="3">
        <v>0.752</v>
      </c>
      <c r="U70" s="3">
        <v>27.5</v>
      </c>
      <c r="V70" s="3">
        <v>1</v>
      </c>
      <c r="W70" s="3">
        <v>11</v>
      </c>
      <c r="X70" s="9">
        <f t="shared" si="1"/>
        <v>8.6400000000000023</v>
      </c>
    </row>
    <row r="71" spans="1:24" ht="15.75" thickBot="1">
      <c r="A71" s="6">
        <v>70</v>
      </c>
      <c r="B71" s="7" t="s">
        <v>156</v>
      </c>
      <c r="C71" s="7" t="s">
        <v>36</v>
      </c>
      <c r="D71" s="6" t="s">
        <v>53</v>
      </c>
      <c r="E71" s="6">
        <v>27</v>
      </c>
      <c r="F71" s="6">
        <v>2018</v>
      </c>
      <c r="G71" s="6">
        <v>131</v>
      </c>
      <c r="H71" s="6">
        <v>490</v>
      </c>
      <c r="I71" s="6">
        <v>132</v>
      </c>
      <c r="J71" s="6">
        <v>30</v>
      </c>
      <c r="K71" s="6">
        <v>0</v>
      </c>
      <c r="L71" s="6">
        <v>22</v>
      </c>
      <c r="M71" s="6">
        <v>92</v>
      </c>
      <c r="N71" s="6">
        <v>75</v>
      </c>
      <c r="O71" s="6">
        <v>48</v>
      </c>
      <c r="P71" s="6">
        <v>119</v>
      </c>
      <c r="Q71" s="6">
        <v>0</v>
      </c>
      <c r="R71" s="6">
        <v>2</v>
      </c>
      <c r="S71" s="6">
        <v>0.26900000000000002</v>
      </c>
      <c r="T71" s="6">
        <v>0.79900000000000004</v>
      </c>
      <c r="U71" s="6">
        <v>26.7</v>
      </c>
      <c r="V71" s="6">
        <v>2</v>
      </c>
      <c r="W71" s="6">
        <v>8</v>
      </c>
      <c r="X71" s="10">
        <f t="shared" si="1"/>
        <v>9.1799999999999979</v>
      </c>
    </row>
    <row r="72" spans="1:24" ht="15.75" thickBot="1">
      <c r="A72" s="3">
        <v>71</v>
      </c>
      <c r="B72" s="4" t="s">
        <v>211</v>
      </c>
      <c r="C72" s="4" t="s">
        <v>28</v>
      </c>
      <c r="D72" s="3" t="s">
        <v>32</v>
      </c>
      <c r="E72" s="3">
        <v>31</v>
      </c>
      <c r="F72" s="3">
        <v>2018</v>
      </c>
      <c r="G72" s="3">
        <v>139</v>
      </c>
      <c r="H72" s="3">
        <v>547</v>
      </c>
      <c r="I72" s="3">
        <v>142</v>
      </c>
      <c r="J72" s="3">
        <v>20</v>
      </c>
      <c r="K72" s="3">
        <v>0</v>
      </c>
      <c r="L72" s="3">
        <v>28</v>
      </c>
      <c r="M72" s="3">
        <v>93</v>
      </c>
      <c r="N72" s="3">
        <v>68</v>
      </c>
      <c r="O72" s="3">
        <v>33</v>
      </c>
      <c r="P72" s="3">
        <v>107</v>
      </c>
      <c r="Q72" s="3">
        <v>0</v>
      </c>
      <c r="R72" s="3">
        <v>0</v>
      </c>
      <c r="S72" s="3">
        <v>0.26</v>
      </c>
      <c r="T72" s="3">
        <v>0.751</v>
      </c>
      <c r="U72" s="3">
        <v>26.6</v>
      </c>
      <c r="V72" s="3">
        <v>4</v>
      </c>
      <c r="W72" s="3">
        <v>12</v>
      </c>
      <c r="X72" s="9">
        <f t="shared" si="1"/>
        <v>-2.2700000000000244</v>
      </c>
    </row>
    <row r="73" spans="1:24" ht="15.75" thickBot="1">
      <c r="A73" s="6">
        <v>72</v>
      </c>
      <c r="B73" s="7" t="s">
        <v>153</v>
      </c>
      <c r="C73" s="7" t="s">
        <v>39</v>
      </c>
      <c r="D73" s="6" t="s">
        <v>32</v>
      </c>
      <c r="E73" s="6">
        <v>25</v>
      </c>
      <c r="F73" s="6">
        <v>2018</v>
      </c>
      <c r="G73" s="6">
        <v>138</v>
      </c>
      <c r="H73" s="6">
        <v>481</v>
      </c>
      <c r="I73" s="6">
        <v>125</v>
      </c>
      <c r="J73" s="6">
        <v>14</v>
      </c>
      <c r="K73" s="6">
        <v>0</v>
      </c>
      <c r="L73" s="6">
        <v>14</v>
      </c>
      <c r="M73" s="6">
        <v>54</v>
      </c>
      <c r="N73" s="6">
        <v>59</v>
      </c>
      <c r="O73" s="6">
        <v>52</v>
      </c>
      <c r="P73" s="6">
        <v>72</v>
      </c>
      <c r="Q73" s="6">
        <v>0</v>
      </c>
      <c r="R73" s="6">
        <v>0</v>
      </c>
      <c r="S73" s="6">
        <v>0.26</v>
      </c>
      <c r="T73" s="6">
        <v>0.71399999999999997</v>
      </c>
      <c r="U73" s="6">
        <v>26.6</v>
      </c>
      <c r="V73" s="6">
        <v>6</v>
      </c>
      <c r="W73" s="6">
        <v>13</v>
      </c>
      <c r="X73" s="10">
        <f t="shared" si="1"/>
        <v>-7.25</v>
      </c>
    </row>
    <row r="74" spans="1:24" ht="15.75" thickBot="1">
      <c r="A74" s="3">
        <v>73</v>
      </c>
      <c r="B74" s="4" t="s">
        <v>356</v>
      </c>
      <c r="C74" s="4" t="s">
        <v>90</v>
      </c>
      <c r="D74" s="3" t="s">
        <v>53</v>
      </c>
      <c r="E74" s="3">
        <v>28</v>
      </c>
      <c r="F74" s="3">
        <v>2018</v>
      </c>
      <c r="G74" s="3">
        <v>68</v>
      </c>
      <c r="H74" s="3">
        <v>265</v>
      </c>
      <c r="I74" s="3">
        <v>85</v>
      </c>
      <c r="J74" s="3">
        <v>17</v>
      </c>
      <c r="K74" s="3">
        <v>2</v>
      </c>
      <c r="L74" s="3">
        <v>8</v>
      </c>
      <c r="M74" s="3">
        <v>41</v>
      </c>
      <c r="N74" s="3">
        <v>43</v>
      </c>
      <c r="O74" s="3">
        <v>15</v>
      </c>
      <c r="P74" s="3">
        <v>38</v>
      </c>
      <c r="Q74" s="3">
        <v>4</v>
      </c>
      <c r="R74" s="3">
        <v>0</v>
      </c>
      <c r="S74" s="3">
        <v>0.32100000000000001</v>
      </c>
      <c r="T74" s="3">
        <v>0.86499999999999999</v>
      </c>
      <c r="U74" s="3">
        <v>26.3</v>
      </c>
      <c r="V74" s="3">
        <v>10</v>
      </c>
      <c r="W74" s="3">
        <v>3</v>
      </c>
      <c r="X74" s="9">
        <f t="shared" si="1"/>
        <v>8.5699999999999896</v>
      </c>
    </row>
    <row r="75" spans="1:24" ht="15.75" thickBot="1">
      <c r="A75" s="6">
        <v>74</v>
      </c>
      <c r="B75" s="7" t="s">
        <v>364</v>
      </c>
      <c r="C75" s="7" t="s">
        <v>25</v>
      </c>
      <c r="D75" s="6" t="s">
        <v>44</v>
      </c>
      <c r="E75" s="6">
        <v>28</v>
      </c>
      <c r="F75" s="6">
        <v>2018</v>
      </c>
      <c r="G75" s="6">
        <v>153</v>
      </c>
      <c r="H75" s="6">
        <v>518</v>
      </c>
      <c r="I75" s="6">
        <v>127</v>
      </c>
      <c r="J75" s="6">
        <v>24</v>
      </c>
      <c r="K75" s="6">
        <v>6</v>
      </c>
      <c r="L75" s="6">
        <v>23</v>
      </c>
      <c r="M75" s="6">
        <v>89</v>
      </c>
      <c r="N75" s="6">
        <v>72</v>
      </c>
      <c r="O75" s="6">
        <v>47</v>
      </c>
      <c r="P75" s="6">
        <v>132</v>
      </c>
      <c r="Q75" s="6">
        <v>10</v>
      </c>
      <c r="R75" s="6">
        <v>5</v>
      </c>
      <c r="S75" s="6">
        <v>0.245</v>
      </c>
      <c r="T75" s="6">
        <v>0.75700000000000001</v>
      </c>
      <c r="U75" s="6">
        <v>26.2</v>
      </c>
      <c r="V75" s="6">
        <v>3</v>
      </c>
      <c r="W75" s="6">
        <v>8</v>
      </c>
      <c r="X75" s="10">
        <f t="shared" si="1"/>
        <v>1.8199999999999985</v>
      </c>
    </row>
    <row r="76" spans="1:24" ht="15.75" thickBot="1">
      <c r="A76" s="3">
        <v>75</v>
      </c>
      <c r="B76" s="4" t="s">
        <v>651</v>
      </c>
      <c r="C76" s="4" t="s">
        <v>31</v>
      </c>
      <c r="D76" s="3" t="s">
        <v>29</v>
      </c>
      <c r="E76" s="3">
        <v>26</v>
      </c>
      <c r="F76" s="3">
        <v>2018</v>
      </c>
      <c r="G76" s="3">
        <v>157</v>
      </c>
      <c r="H76" s="3">
        <v>643</v>
      </c>
      <c r="I76" s="3">
        <v>186</v>
      </c>
      <c r="J76" s="3">
        <v>25</v>
      </c>
      <c r="K76" s="3">
        <v>1</v>
      </c>
      <c r="L76" s="3">
        <v>30</v>
      </c>
      <c r="M76" s="3">
        <v>81</v>
      </c>
      <c r="N76" s="3">
        <v>83</v>
      </c>
      <c r="O76" s="3">
        <v>15</v>
      </c>
      <c r="P76" s="3">
        <v>126</v>
      </c>
      <c r="Q76" s="3">
        <v>6</v>
      </c>
      <c r="R76" s="3">
        <v>2</v>
      </c>
      <c r="S76" s="3">
        <v>0.28899999999999998</v>
      </c>
      <c r="T76" s="3">
        <v>0.78200000000000003</v>
      </c>
      <c r="U76" s="3">
        <v>25.7</v>
      </c>
      <c r="V76" s="3">
        <v>7</v>
      </c>
      <c r="W76" s="3">
        <v>10</v>
      </c>
      <c r="X76" s="9">
        <f t="shared" si="1"/>
        <v>3.669999999999991</v>
      </c>
    </row>
    <row r="77" spans="1:24" ht="15.75" thickBot="1">
      <c r="A77" s="6">
        <v>76</v>
      </c>
      <c r="B77" s="7" t="s">
        <v>652</v>
      </c>
      <c r="C77" s="7" t="s">
        <v>205</v>
      </c>
      <c r="D77" s="6" t="s">
        <v>9</v>
      </c>
      <c r="E77" s="6">
        <v>25</v>
      </c>
      <c r="F77" s="6">
        <v>2018</v>
      </c>
      <c r="G77" s="6">
        <v>130</v>
      </c>
      <c r="H77" s="6">
        <v>402</v>
      </c>
      <c r="I77" s="6">
        <v>107</v>
      </c>
      <c r="J77" s="6">
        <v>26</v>
      </c>
      <c r="K77" s="6">
        <v>2</v>
      </c>
      <c r="L77" s="6">
        <v>10</v>
      </c>
      <c r="M77" s="6">
        <v>44</v>
      </c>
      <c r="N77" s="6">
        <v>56</v>
      </c>
      <c r="O77" s="6">
        <v>64</v>
      </c>
      <c r="P77" s="6">
        <v>88</v>
      </c>
      <c r="Q77" s="6">
        <v>1</v>
      </c>
      <c r="R77" s="6">
        <v>0</v>
      </c>
      <c r="S77" s="6">
        <v>0.26600000000000001</v>
      </c>
      <c r="T77" s="6">
        <v>0.78300000000000003</v>
      </c>
      <c r="U77" s="6">
        <v>25.3</v>
      </c>
      <c r="V77" s="6">
        <v>2</v>
      </c>
      <c r="W77" s="6">
        <v>11</v>
      </c>
      <c r="X77" s="10">
        <f t="shared" si="1"/>
        <v>7.8899999999999881</v>
      </c>
    </row>
    <row r="78" spans="1:24" ht="15.75" thickBot="1">
      <c r="A78" s="3">
        <v>77</v>
      </c>
      <c r="B78" s="4" t="s">
        <v>285</v>
      </c>
      <c r="C78" s="4" t="s">
        <v>43</v>
      </c>
      <c r="D78" s="3" t="s">
        <v>23</v>
      </c>
      <c r="E78" s="3">
        <v>29</v>
      </c>
      <c r="F78" s="3">
        <v>2018</v>
      </c>
      <c r="G78" s="3">
        <v>161</v>
      </c>
      <c r="H78" s="3">
        <v>640</v>
      </c>
      <c r="I78" s="3">
        <v>164</v>
      </c>
      <c r="J78" s="3">
        <v>29</v>
      </c>
      <c r="K78" s="3">
        <v>2</v>
      </c>
      <c r="L78" s="3">
        <v>33</v>
      </c>
      <c r="M78" s="3">
        <v>94</v>
      </c>
      <c r="N78" s="3">
        <v>75</v>
      </c>
      <c r="O78" s="3">
        <v>43</v>
      </c>
      <c r="P78" s="3">
        <v>169</v>
      </c>
      <c r="Q78" s="3">
        <v>0</v>
      </c>
      <c r="R78" s="3">
        <v>0</v>
      </c>
      <c r="S78" s="3">
        <v>0.25600000000000001</v>
      </c>
      <c r="T78" s="3">
        <v>0.76900000000000002</v>
      </c>
      <c r="U78" s="3">
        <v>25.3</v>
      </c>
      <c r="V78" s="3">
        <v>6</v>
      </c>
      <c r="W78" s="3">
        <v>21</v>
      </c>
      <c r="X78" s="9">
        <f t="shared" si="1"/>
        <v>-3.2099999999999884</v>
      </c>
    </row>
    <row r="79" spans="1:24" ht="15.75" thickBot="1">
      <c r="A79" s="6">
        <v>78</v>
      </c>
      <c r="B79" s="7" t="s">
        <v>89</v>
      </c>
      <c r="C79" s="7" t="s">
        <v>88</v>
      </c>
      <c r="D79" s="6" t="s">
        <v>29</v>
      </c>
      <c r="E79" s="6">
        <v>30</v>
      </c>
      <c r="F79" s="6">
        <v>2018</v>
      </c>
      <c r="G79" s="6">
        <v>158</v>
      </c>
      <c r="H79" s="6">
        <v>571</v>
      </c>
      <c r="I79" s="6">
        <v>139</v>
      </c>
      <c r="J79" s="6">
        <v>24</v>
      </c>
      <c r="K79" s="6">
        <v>7</v>
      </c>
      <c r="L79" s="6">
        <v>35</v>
      </c>
      <c r="M79" s="6">
        <v>93</v>
      </c>
      <c r="N79" s="6">
        <v>87</v>
      </c>
      <c r="O79" s="6">
        <v>61</v>
      </c>
      <c r="P79" s="6">
        <v>134</v>
      </c>
      <c r="Q79" s="6">
        <v>7</v>
      </c>
      <c r="R79" s="6">
        <v>4</v>
      </c>
      <c r="S79" s="6">
        <v>0.24299999999999999</v>
      </c>
      <c r="T79" s="6">
        <v>0.81200000000000006</v>
      </c>
      <c r="U79" s="6">
        <v>24.9</v>
      </c>
      <c r="V79" s="6">
        <v>4</v>
      </c>
      <c r="W79" s="6">
        <v>5</v>
      </c>
      <c r="X79" s="10">
        <f t="shared" si="1"/>
        <v>13.869999999999971</v>
      </c>
    </row>
    <row r="80" spans="1:24" ht="15.75" thickBot="1">
      <c r="A80" s="3">
        <v>79</v>
      </c>
      <c r="B80" s="4" t="s">
        <v>653</v>
      </c>
      <c r="C80" s="4" t="s">
        <v>86</v>
      </c>
      <c r="D80" s="3" t="s">
        <v>29</v>
      </c>
      <c r="E80" s="3">
        <v>23</v>
      </c>
      <c r="F80" s="3">
        <v>2018</v>
      </c>
      <c r="G80" s="3">
        <v>111</v>
      </c>
      <c r="H80" s="3">
        <v>445</v>
      </c>
      <c r="I80" s="3">
        <v>133</v>
      </c>
      <c r="J80" s="3">
        <v>33</v>
      </c>
      <c r="K80" s="3">
        <v>3</v>
      </c>
      <c r="L80" s="3">
        <v>7</v>
      </c>
      <c r="M80" s="3">
        <v>44</v>
      </c>
      <c r="N80" s="3">
        <v>68</v>
      </c>
      <c r="O80" s="3">
        <v>23</v>
      </c>
      <c r="P80" s="3">
        <v>48</v>
      </c>
      <c r="Q80" s="3">
        <v>32</v>
      </c>
      <c r="R80" s="3">
        <v>9</v>
      </c>
      <c r="S80" s="3">
        <v>0.29899999999999999</v>
      </c>
      <c r="T80" s="3">
        <v>0.77900000000000003</v>
      </c>
      <c r="U80" s="3">
        <v>24.8</v>
      </c>
      <c r="V80" s="3">
        <v>10</v>
      </c>
      <c r="W80" s="3">
        <v>9</v>
      </c>
      <c r="X80" s="9">
        <f t="shared" si="1"/>
        <v>5.0599999999999925</v>
      </c>
    </row>
    <row r="81" spans="1:24" ht="15.75" thickBot="1">
      <c r="A81" s="6">
        <v>80</v>
      </c>
      <c r="B81" s="7" t="s">
        <v>190</v>
      </c>
      <c r="C81" s="7" t="s">
        <v>90</v>
      </c>
      <c r="D81" s="6" t="s">
        <v>23</v>
      </c>
      <c r="E81" s="6">
        <v>29</v>
      </c>
      <c r="F81" s="6">
        <v>2018</v>
      </c>
      <c r="G81" s="6">
        <v>161</v>
      </c>
      <c r="H81" s="6">
        <v>599</v>
      </c>
      <c r="I81" s="6">
        <v>165</v>
      </c>
      <c r="J81" s="6">
        <v>40</v>
      </c>
      <c r="K81" s="6">
        <v>0</v>
      </c>
      <c r="L81" s="6">
        <v>31</v>
      </c>
      <c r="M81" s="6">
        <v>107</v>
      </c>
      <c r="N81" s="6">
        <v>74</v>
      </c>
      <c r="O81" s="6">
        <v>28</v>
      </c>
      <c r="P81" s="6">
        <v>139</v>
      </c>
      <c r="Q81" s="6">
        <v>0</v>
      </c>
      <c r="R81" s="6">
        <v>0</v>
      </c>
      <c r="S81" s="6">
        <v>0.27600000000000002</v>
      </c>
      <c r="T81" s="6">
        <v>0.80300000000000005</v>
      </c>
      <c r="U81" s="6">
        <v>24.7</v>
      </c>
      <c r="V81" s="6">
        <v>1</v>
      </c>
      <c r="W81" s="6">
        <v>15</v>
      </c>
      <c r="X81" s="10">
        <f t="shared" si="1"/>
        <v>7.9500000000000011</v>
      </c>
    </row>
    <row r="82" spans="1:24" ht="15.75" thickBot="1">
      <c r="A82" s="3">
        <v>81</v>
      </c>
      <c r="B82" s="4" t="s">
        <v>577</v>
      </c>
      <c r="C82" s="4" t="s">
        <v>25</v>
      </c>
      <c r="D82" s="3" t="s">
        <v>9</v>
      </c>
      <c r="E82" s="3">
        <v>25</v>
      </c>
      <c r="F82" s="3">
        <v>2018</v>
      </c>
      <c r="G82" s="3">
        <v>124</v>
      </c>
      <c r="H82" s="3">
        <v>464</v>
      </c>
      <c r="I82" s="3">
        <v>121</v>
      </c>
      <c r="J82" s="3">
        <v>29</v>
      </c>
      <c r="K82" s="3">
        <v>1</v>
      </c>
      <c r="L82" s="3">
        <v>15</v>
      </c>
      <c r="M82" s="3">
        <v>55</v>
      </c>
      <c r="N82" s="3">
        <v>55</v>
      </c>
      <c r="O82" s="3">
        <v>28</v>
      </c>
      <c r="P82" s="3">
        <v>143</v>
      </c>
      <c r="Q82" s="3">
        <v>11</v>
      </c>
      <c r="R82" s="3">
        <v>3</v>
      </c>
      <c r="S82" s="3">
        <v>0.26100000000000001</v>
      </c>
      <c r="T82" s="3">
        <v>0.73</v>
      </c>
      <c r="U82" s="3">
        <v>24.2</v>
      </c>
      <c r="V82" s="3">
        <v>2</v>
      </c>
      <c r="W82" s="3">
        <v>13</v>
      </c>
      <c r="X82" s="9">
        <f t="shared" si="1"/>
        <v>-4.4099999999999966</v>
      </c>
    </row>
    <row r="83" spans="1:24" ht="15.75" thickBot="1">
      <c r="A83" s="6">
        <v>82</v>
      </c>
      <c r="B83" s="7" t="s">
        <v>578</v>
      </c>
      <c r="C83" s="7" t="s">
        <v>110</v>
      </c>
      <c r="D83" s="6" t="s">
        <v>29</v>
      </c>
      <c r="E83" s="6">
        <v>25</v>
      </c>
      <c r="F83" s="6">
        <v>2018</v>
      </c>
      <c r="G83" s="6">
        <v>157</v>
      </c>
      <c r="H83" s="6">
        <v>618</v>
      </c>
      <c r="I83" s="6">
        <v>166</v>
      </c>
      <c r="J83" s="6">
        <v>20</v>
      </c>
      <c r="K83" s="6">
        <v>8</v>
      </c>
      <c r="L83" s="6">
        <v>18</v>
      </c>
      <c r="M83" s="6">
        <v>58</v>
      </c>
      <c r="N83" s="6">
        <v>85</v>
      </c>
      <c r="O83" s="6">
        <v>64</v>
      </c>
      <c r="P83" s="6">
        <v>115</v>
      </c>
      <c r="Q83" s="6">
        <v>12</v>
      </c>
      <c r="R83" s="6">
        <v>5</v>
      </c>
      <c r="S83" s="6">
        <v>0.26900000000000002</v>
      </c>
      <c r="T83" s="6">
        <v>0.75</v>
      </c>
      <c r="U83" s="6">
        <v>24.2</v>
      </c>
      <c r="V83" s="6">
        <v>2</v>
      </c>
      <c r="W83" s="6">
        <v>10</v>
      </c>
      <c r="X83" s="10">
        <f t="shared" si="1"/>
        <v>5.2599999999999945</v>
      </c>
    </row>
    <row r="84" spans="1:24" ht="15.75" thickBot="1">
      <c r="A84" s="3">
        <v>83</v>
      </c>
      <c r="B84" s="4" t="s">
        <v>280</v>
      </c>
      <c r="C84" s="4" t="s">
        <v>83</v>
      </c>
      <c r="D84" s="3" t="s">
        <v>26</v>
      </c>
      <c r="E84" s="3">
        <v>29</v>
      </c>
      <c r="F84" s="3">
        <v>2018</v>
      </c>
      <c r="G84" s="3">
        <v>93</v>
      </c>
      <c r="H84" s="3">
        <v>323</v>
      </c>
      <c r="I84" s="3">
        <v>95</v>
      </c>
      <c r="J84" s="3">
        <v>17</v>
      </c>
      <c r="K84" s="3">
        <v>0</v>
      </c>
      <c r="L84" s="3">
        <v>17</v>
      </c>
      <c r="M84" s="3">
        <v>52</v>
      </c>
      <c r="N84" s="3">
        <v>48</v>
      </c>
      <c r="O84" s="3">
        <v>33</v>
      </c>
      <c r="P84" s="3">
        <v>40</v>
      </c>
      <c r="Q84" s="3">
        <v>5</v>
      </c>
      <c r="R84" s="3">
        <v>4</v>
      </c>
      <c r="S84" s="3">
        <v>0.29399999999999998</v>
      </c>
      <c r="T84" s="3">
        <v>0.86799999999999999</v>
      </c>
      <c r="U84" s="3">
        <v>24.2</v>
      </c>
      <c r="V84" s="3">
        <v>2</v>
      </c>
      <c r="W84" s="3">
        <v>7</v>
      </c>
      <c r="X84" s="9">
        <f t="shared" si="1"/>
        <v>12.879999999999995</v>
      </c>
    </row>
    <row r="85" spans="1:24" ht="15.75" thickBot="1">
      <c r="A85" s="6">
        <v>84</v>
      </c>
      <c r="B85" s="7" t="s">
        <v>654</v>
      </c>
      <c r="C85" s="7" t="s">
        <v>81</v>
      </c>
      <c r="D85" s="6" t="s">
        <v>23</v>
      </c>
      <c r="E85" s="6">
        <v>22</v>
      </c>
      <c r="F85" s="6">
        <v>2018</v>
      </c>
      <c r="G85" s="6">
        <v>128</v>
      </c>
      <c r="H85" s="6">
        <v>481</v>
      </c>
      <c r="I85" s="6">
        <v>128</v>
      </c>
      <c r="J85" s="6">
        <v>25</v>
      </c>
      <c r="K85" s="6">
        <v>2</v>
      </c>
      <c r="L85" s="6">
        <v>22</v>
      </c>
      <c r="M85" s="6">
        <v>84</v>
      </c>
      <c r="N85" s="6">
        <v>67</v>
      </c>
      <c r="O85" s="6">
        <v>49</v>
      </c>
      <c r="P85" s="6">
        <v>141</v>
      </c>
      <c r="Q85" s="6">
        <v>0</v>
      </c>
      <c r="R85" s="6">
        <v>1</v>
      </c>
      <c r="S85" s="6">
        <v>0.26600000000000001</v>
      </c>
      <c r="T85" s="6">
        <v>0.79800000000000004</v>
      </c>
      <c r="U85" s="6">
        <v>23.9</v>
      </c>
      <c r="V85" s="6">
        <v>2</v>
      </c>
      <c r="W85" s="6">
        <v>13</v>
      </c>
      <c r="X85" s="10">
        <f t="shared" si="1"/>
        <v>6.8399999999999892</v>
      </c>
    </row>
    <row r="86" spans="1:24" ht="15.75" thickBot="1">
      <c r="A86" s="3">
        <v>85</v>
      </c>
      <c r="B86" s="4" t="s">
        <v>446</v>
      </c>
      <c r="C86" s="4" t="s">
        <v>25</v>
      </c>
      <c r="D86" s="3" t="s">
        <v>32</v>
      </c>
      <c r="E86" s="3">
        <v>24</v>
      </c>
      <c r="F86" s="3">
        <v>2018</v>
      </c>
      <c r="G86" s="3">
        <v>125</v>
      </c>
      <c r="H86" s="3">
        <v>413</v>
      </c>
      <c r="I86" s="3">
        <v>95</v>
      </c>
      <c r="J86" s="3">
        <v>23</v>
      </c>
      <c r="K86" s="3">
        <v>1</v>
      </c>
      <c r="L86" s="3">
        <v>25</v>
      </c>
      <c r="M86" s="3">
        <v>57</v>
      </c>
      <c r="N86" s="3">
        <v>66</v>
      </c>
      <c r="O86" s="3">
        <v>43</v>
      </c>
      <c r="P86" s="3">
        <v>72</v>
      </c>
      <c r="Q86" s="3">
        <v>0</v>
      </c>
      <c r="R86" s="3">
        <v>0</v>
      </c>
      <c r="S86" s="3">
        <v>0.23</v>
      </c>
      <c r="T86" s="3">
        <v>0.78600000000000003</v>
      </c>
      <c r="U86" s="3">
        <v>23.7</v>
      </c>
      <c r="V86" s="3">
        <v>9</v>
      </c>
      <c r="W86" s="3">
        <v>15</v>
      </c>
      <c r="X86" s="9">
        <f t="shared" si="1"/>
        <v>-2.7099999999999955</v>
      </c>
    </row>
    <row r="87" spans="1:24" ht="15.75" thickBot="1">
      <c r="A87" s="6">
        <v>86</v>
      </c>
      <c r="B87" s="7" t="s">
        <v>55</v>
      </c>
      <c r="C87" s="7" t="s">
        <v>39</v>
      </c>
      <c r="D87" s="6" t="s">
        <v>9</v>
      </c>
      <c r="E87" s="6">
        <v>31</v>
      </c>
      <c r="F87" s="6">
        <v>2018</v>
      </c>
      <c r="G87" s="6">
        <v>144</v>
      </c>
      <c r="H87" s="6">
        <v>541</v>
      </c>
      <c r="I87" s="6">
        <v>140</v>
      </c>
      <c r="J87" s="6">
        <v>35</v>
      </c>
      <c r="K87" s="6">
        <v>5</v>
      </c>
      <c r="L87" s="6">
        <v>2</v>
      </c>
      <c r="M87" s="6">
        <v>56</v>
      </c>
      <c r="N87" s="6">
        <v>55</v>
      </c>
      <c r="O87" s="6">
        <v>51</v>
      </c>
      <c r="P87" s="6">
        <v>96</v>
      </c>
      <c r="Q87" s="6">
        <v>18</v>
      </c>
      <c r="R87" s="6">
        <v>5</v>
      </c>
      <c r="S87" s="6">
        <v>0.25900000000000001</v>
      </c>
      <c r="T87" s="6">
        <v>0.68</v>
      </c>
      <c r="U87" s="6">
        <v>23.5</v>
      </c>
      <c r="V87" s="6">
        <v>5</v>
      </c>
      <c r="W87" s="6">
        <v>8</v>
      </c>
      <c r="X87" s="10">
        <f t="shared" si="1"/>
        <v>-8.349999999999989</v>
      </c>
    </row>
    <row r="88" spans="1:24" ht="15.75" thickBot="1">
      <c r="A88" s="3">
        <v>87</v>
      </c>
      <c r="B88" s="4" t="s">
        <v>394</v>
      </c>
      <c r="C88" s="4" t="s">
        <v>83</v>
      </c>
      <c r="D88" s="3" t="s">
        <v>23</v>
      </c>
      <c r="E88" s="3">
        <v>29</v>
      </c>
      <c r="F88" s="3">
        <v>2018</v>
      </c>
      <c r="G88" s="3">
        <v>157</v>
      </c>
      <c r="H88" s="3">
        <v>615</v>
      </c>
      <c r="I88" s="3">
        <v>171</v>
      </c>
      <c r="J88" s="3">
        <v>33</v>
      </c>
      <c r="K88" s="3">
        <v>1</v>
      </c>
      <c r="L88" s="3">
        <v>17</v>
      </c>
      <c r="M88" s="3">
        <v>92</v>
      </c>
      <c r="N88" s="3">
        <v>89</v>
      </c>
      <c r="O88" s="3">
        <v>64</v>
      </c>
      <c r="P88" s="3">
        <v>33</v>
      </c>
      <c r="Q88" s="3">
        <v>1</v>
      </c>
      <c r="R88" s="3">
        <v>1</v>
      </c>
      <c r="S88" s="3">
        <v>0.27800000000000002</v>
      </c>
      <c r="T88" s="3">
        <v>0.76900000000000002</v>
      </c>
      <c r="U88" s="3">
        <v>23.3</v>
      </c>
      <c r="V88" s="3">
        <v>10</v>
      </c>
      <c r="W88" s="3">
        <v>40</v>
      </c>
      <c r="X88" s="9">
        <f t="shared" si="1"/>
        <v>-9.210000000000008</v>
      </c>
    </row>
    <row r="89" spans="1:24" ht="15.75" thickBot="1">
      <c r="A89" s="6">
        <v>88</v>
      </c>
      <c r="B89" s="7" t="s">
        <v>210</v>
      </c>
      <c r="C89" s="7" t="s">
        <v>39</v>
      </c>
      <c r="D89" s="6" t="s">
        <v>44</v>
      </c>
      <c r="E89" s="6">
        <v>31</v>
      </c>
      <c r="F89" s="6">
        <v>2018</v>
      </c>
      <c r="G89" s="6">
        <v>158</v>
      </c>
      <c r="H89" s="6">
        <v>555</v>
      </c>
      <c r="I89" s="6">
        <v>133</v>
      </c>
      <c r="J89" s="6">
        <v>20</v>
      </c>
      <c r="K89" s="6">
        <v>1</v>
      </c>
      <c r="L89" s="6">
        <v>13</v>
      </c>
      <c r="M89" s="6">
        <v>64</v>
      </c>
      <c r="N89" s="6">
        <v>63</v>
      </c>
      <c r="O89" s="6">
        <v>67</v>
      </c>
      <c r="P89" s="6">
        <v>154</v>
      </c>
      <c r="Q89" s="6">
        <v>6</v>
      </c>
      <c r="R89" s="6">
        <v>1</v>
      </c>
      <c r="S89" s="6">
        <v>0.24</v>
      </c>
      <c r="T89" s="6">
        <v>0.68400000000000005</v>
      </c>
      <c r="U89" s="6">
        <v>23.1</v>
      </c>
      <c r="V89" s="6">
        <v>14</v>
      </c>
      <c r="W89" s="6">
        <v>12</v>
      </c>
      <c r="X89" s="10">
        <f t="shared" si="1"/>
        <v>-15.050000000000011</v>
      </c>
    </row>
    <row r="90" spans="1:24" ht="15.75" thickBot="1">
      <c r="A90" s="3">
        <v>89</v>
      </c>
      <c r="B90" s="4" t="s">
        <v>277</v>
      </c>
      <c r="C90" s="4" t="s">
        <v>59</v>
      </c>
      <c r="D90" s="3" t="s">
        <v>32</v>
      </c>
      <c r="E90" s="3">
        <v>29</v>
      </c>
      <c r="F90" s="3">
        <v>2018</v>
      </c>
      <c r="G90" s="3">
        <v>137</v>
      </c>
      <c r="H90" s="3">
        <v>537</v>
      </c>
      <c r="I90" s="3">
        <v>139</v>
      </c>
      <c r="J90" s="3">
        <v>31</v>
      </c>
      <c r="K90" s="3">
        <v>2</v>
      </c>
      <c r="L90" s="3">
        <v>28</v>
      </c>
      <c r="M90" s="3">
        <v>89</v>
      </c>
      <c r="N90" s="3">
        <v>64</v>
      </c>
      <c r="O90" s="3">
        <v>31</v>
      </c>
      <c r="P90" s="3">
        <v>98</v>
      </c>
      <c r="Q90" s="3">
        <v>0</v>
      </c>
      <c r="R90" s="3">
        <v>0</v>
      </c>
      <c r="S90" s="3">
        <v>0.25900000000000001</v>
      </c>
      <c r="T90" s="3">
        <v>0.77900000000000003</v>
      </c>
      <c r="U90" s="3">
        <v>23</v>
      </c>
      <c r="V90" s="3">
        <v>1</v>
      </c>
      <c r="W90" s="3">
        <v>22</v>
      </c>
      <c r="X90" s="9">
        <f t="shared" si="1"/>
        <v>-1.4800000000000004</v>
      </c>
    </row>
    <row r="91" spans="1:24" ht="15.75" thickBot="1">
      <c r="A91" s="6">
        <v>90</v>
      </c>
      <c r="B91" s="7" t="s">
        <v>655</v>
      </c>
      <c r="C91" s="7" t="s">
        <v>43</v>
      </c>
      <c r="D91" s="6" t="s">
        <v>9</v>
      </c>
      <c r="E91" s="6">
        <v>28</v>
      </c>
      <c r="F91" s="6">
        <v>2018</v>
      </c>
      <c r="G91" s="6">
        <v>125</v>
      </c>
      <c r="H91" s="6">
        <v>460</v>
      </c>
      <c r="I91" s="6">
        <v>125</v>
      </c>
      <c r="J91" s="6">
        <v>26</v>
      </c>
      <c r="K91" s="6">
        <v>0</v>
      </c>
      <c r="L91" s="6">
        <v>10</v>
      </c>
      <c r="M91" s="6">
        <v>51</v>
      </c>
      <c r="N91" s="6">
        <v>45</v>
      </c>
      <c r="O91" s="6">
        <v>38</v>
      </c>
      <c r="P91" s="6">
        <v>58</v>
      </c>
      <c r="Q91" s="6">
        <v>0</v>
      </c>
      <c r="R91" s="6">
        <v>0</v>
      </c>
      <c r="S91" s="6">
        <v>0.27200000000000002</v>
      </c>
      <c r="T91" s="6">
        <v>0.72099999999999997</v>
      </c>
      <c r="U91" s="6">
        <v>22.2</v>
      </c>
      <c r="V91" s="6">
        <v>1</v>
      </c>
      <c r="W91" s="6">
        <v>21</v>
      </c>
      <c r="X91" s="10">
        <f t="shared" si="1"/>
        <v>-8.4400000000000066</v>
      </c>
    </row>
    <row r="92" spans="1:24" ht="15.75" thickBot="1">
      <c r="A92" s="3">
        <v>91</v>
      </c>
      <c r="B92" s="4" t="s">
        <v>383</v>
      </c>
      <c r="C92" s="4" t="s">
        <v>58</v>
      </c>
      <c r="D92" s="3" t="s">
        <v>32</v>
      </c>
      <c r="E92" s="3">
        <v>28</v>
      </c>
      <c r="F92" s="3">
        <v>2018</v>
      </c>
      <c r="G92" s="3">
        <v>133</v>
      </c>
      <c r="H92" s="3">
        <v>501</v>
      </c>
      <c r="I92" s="3">
        <v>129</v>
      </c>
      <c r="J92" s="3">
        <v>31</v>
      </c>
      <c r="K92" s="3">
        <v>0</v>
      </c>
      <c r="L92" s="3">
        <v>15</v>
      </c>
      <c r="M92" s="3">
        <v>54</v>
      </c>
      <c r="N92" s="3">
        <v>64</v>
      </c>
      <c r="O92" s="3">
        <v>47</v>
      </c>
      <c r="P92" s="3">
        <v>138</v>
      </c>
      <c r="Q92" s="3">
        <v>1</v>
      </c>
      <c r="R92" s="3">
        <v>0</v>
      </c>
      <c r="S92" s="3">
        <v>0.25800000000000001</v>
      </c>
      <c r="T92" s="3">
        <v>0.73299999999999998</v>
      </c>
      <c r="U92" s="3">
        <v>21.7</v>
      </c>
      <c r="V92" s="3">
        <v>3</v>
      </c>
      <c r="W92" s="3">
        <v>20</v>
      </c>
      <c r="X92" s="9">
        <f t="shared" si="1"/>
        <v>-6.9100000000000179</v>
      </c>
    </row>
    <row r="93" spans="1:24" ht="15.75" thickBot="1">
      <c r="A93" s="6">
        <v>92</v>
      </c>
      <c r="B93" s="7" t="s">
        <v>589</v>
      </c>
      <c r="C93" s="7" t="s">
        <v>81</v>
      </c>
      <c r="D93" s="6" t="s">
        <v>29</v>
      </c>
      <c r="E93" s="6">
        <v>30</v>
      </c>
      <c r="F93" s="6">
        <v>2018</v>
      </c>
      <c r="G93" s="6">
        <v>141</v>
      </c>
      <c r="H93" s="6">
        <v>541</v>
      </c>
      <c r="I93" s="6">
        <v>147</v>
      </c>
      <c r="J93" s="6">
        <v>33</v>
      </c>
      <c r="K93" s="6">
        <v>5</v>
      </c>
      <c r="L93" s="6">
        <v>16</v>
      </c>
      <c r="M93" s="6">
        <v>71</v>
      </c>
      <c r="N93" s="6">
        <v>68</v>
      </c>
      <c r="O93" s="6">
        <v>44</v>
      </c>
      <c r="P93" s="6">
        <v>138</v>
      </c>
      <c r="Q93" s="6">
        <v>4</v>
      </c>
      <c r="R93" s="6">
        <v>3</v>
      </c>
      <c r="S93" s="6">
        <v>0.27200000000000002</v>
      </c>
      <c r="T93" s="6">
        <v>0.77</v>
      </c>
      <c r="U93" s="6">
        <v>21.5</v>
      </c>
      <c r="V93" s="6">
        <v>5</v>
      </c>
      <c r="W93" s="6">
        <v>7</v>
      </c>
      <c r="X93" s="10">
        <f t="shared" si="1"/>
        <v>4.1500000000000119</v>
      </c>
    </row>
    <row r="94" spans="1:24" ht="15.75" thickBot="1">
      <c r="A94" s="3">
        <v>93</v>
      </c>
      <c r="B94" s="4" t="s">
        <v>656</v>
      </c>
      <c r="C94" s="4" t="s">
        <v>36</v>
      </c>
      <c r="D94" s="3" t="s">
        <v>26</v>
      </c>
      <c r="E94" s="3">
        <v>28</v>
      </c>
      <c r="F94" s="3">
        <v>2018</v>
      </c>
      <c r="G94" s="3">
        <v>72</v>
      </c>
      <c r="H94" s="3">
        <v>259</v>
      </c>
      <c r="I94" s="3">
        <v>81</v>
      </c>
      <c r="J94" s="3">
        <v>19</v>
      </c>
      <c r="K94" s="3">
        <v>4</v>
      </c>
      <c r="L94" s="3">
        <v>8</v>
      </c>
      <c r="M94" s="3">
        <v>42</v>
      </c>
      <c r="N94" s="3">
        <v>32</v>
      </c>
      <c r="O94" s="3">
        <v>16</v>
      </c>
      <c r="P94" s="3">
        <v>51</v>
      </c>
      <c r="Q94" s="3">
        <v>2</v>
      </c>
      <c r="R94" s="3">
        <v>3</v>
      </c>
      <c r="S94" s="3">
        <v>0.313</v>
      </c>
      <c r="T94" s="3">
        <v>0.85899999999999999</v>
      </c>
      <c r="U94" s="3">
        <v>21.5</v>
      </c>
      <c r="V94" s="3">
        <v>0</v>
      </c>
      <c r="W94" s="3">
        <v>4</v>
      </c>
      <c r="X94" s="9">
        <f t="shared" si="1"/>
        <v>10.079999999999995</v>
      </c>
    </row>
    <row r="95" spans="1:24" ht="15.75" thickBot="1">
      <c r="A95" s="6">
        <v>94</v>
      </c>
      <c r="B95" s="7" t="s">
        <v>74</v>
      </c>
      <c r="C95" s="7" t="s">
        <v>258</v>
      </c>
      <c r="D95" s="6" t="s">
        <v>23</v>
      </c>
      <c r="E95" s="6">
        <v>35</v>
      </c>
      <c r="F95" s="6">
        <v>2018</v>
      </c>
      <c r="G95" s="6">
        <v>61</v>
      </c>
      <c r="H95" s="6">
        <v>223</v>
      </c>
      <c r="I95" s="6">
        <v>63</v>
      </c>
      <c r="J95" s="6">
        <v>16</v>
      </c>
      <c r="K95" s="6">
        <v>0</v>
      </c>
      <c r="L95" s="6">
        <v>14</v>
      </c>
      <c r="M95" s="6">
        <v>48</v>
      </c>
      <c r="N95" s="6">
        <v>45</v>
      </c>
      <c r="O95" s="6">
        <v>35</v>
      </c>
      <c r="P95" s="6">
        <v>47</v>
      </c>
      <c r="Q95" s="6">
        <v>0</v>
      </c>
      <c r="R95" s="6">
        <v>0</v>
      </c>
      <c r="S95" s="6">
        <v>0.28199999999999997</v>
      </c>
      <c r="T95" s="6">
        <v>0.92600000000000005</v>
      </c>
      <c r="U95" s="6">
        <v>21.4</v>
      </c>
      <c r="V95" s="6">
        <v>2</v>
      </c>
      <c r="W95" s="6">
        <v>3</v>
      </c>
      <c r="X95" s="10">
        <f t="shared" si="1"/>
        <v>15.500000000000004</v>
      </c>
    </row>
    <row r="96" spans="1:24" ht="15.75" thickBot="1">
      <c r="A96" s="3">
        <v>95</v>
      </c>
      <c r="B96" s="4" t="s">
        <v>626</v>
      </c>
      <c r="C96" s="4" t="s">
        <v>41</v>
      </c>
      <c r="D96" s="3" t="s">
        <v>32</v>
      </c>
      <c r="E96" s="3">
        <v>26</v>
      </c>
      <c r="F96" s="3">
        <v>2018</v>
      </c>
      <c r="G96" s="3">
        <v>131</v>
      </c>
      <c r="H96" s="3">
        <v>445</v>
      </c>
      <c r="I96" s="3">
        <v>114</v>
      </c>
      <c r="J96" s="3">
        <v>19</v>
      </c>
      <c r="K96" s="3">
        <v>1</v>
      </c>
      <c r="L96" s="3">
        <v>10</v>
      </c>
      <c r="M96" s="3">
        <v>57</v>
      </c>
      <c r="N96" s="3">
        <v>53</v>
      </c>
      <c r="O96" s="3">
        <v>62</v>
      </c>
      <c r="P96" s="3">
        <v>103</v>
      </c>
      <c r="Q96" s="3">
        <v>0</v>
      </c>
      <c r="R96" s="3">
        <v>0</v>
      </c>
      <c r="S96" s="3">
        <v>0.25600000000000001</v>
      </c>
      <c r="T96" s="3">
        <v>0.73199999999999998</v>
      </c>
      <c r="U96" s="3">
        <v>20.5</v>
      </c>
      <c r="V96" s="3">
        <v>12</v>
      </c>
      <c r="W96" s="3">
        <v>13</v>
      </c>
      <c r="X96" s="9">
        <f t="shared" si="1"/>
        <v>-6.1500000000000057</v>
      </c>
    </row>
    <row r="97" spans="1:24" ht="15.75" thickBot="1">
      <c r="A97" s="6">
        <v>96</v>
      </c>
      <c r="B97" s="7" t="s">
        <v>305</v>
      </c>
      <c r="C97" s="7" t="s">
        <v>110</v>
      </c>
      <c r="D97" s="6" t="s">
        <v>44</v>
      </c>
      <c r="E97" s="6">
        <v>28</v>
      </c>
      <c r="F97" s="6">
        <v>2018</v>
      </c>
      <c r="G97" s="6">
        <v>147</v>
      </c>
      <c r="H97" s="6">
        <v>596</v>
      </c>
      <c r="I97" s="6">
        <v>143</v>
      </c>
      <c r="J97" s="6">
        <v>21</v>
      </c>
      <c r="K97" s="6">
        <v>3</v>
      </c>
      <c r="L97" s="6">
        <v>27</v>
      </c>
      <c r="M97" s="6">
        <v>81</v>
      </c>
      <c r="N97" s="6">
        <v>67</v>
      </c>
      <c r="O97" s="6">
        <v>32</v>
      </c>
      <c r="P97" s="6">
        <v>220</v>
      </c>
      <c r="Q97" s="6">
        <v>15</v>
      </c>
      <c r="R97" s="6">
        <v>1</v>
      </c>
      <c r="S97" s="6">
        <v>0.24</v>
      </c>
      <c r="T97" s="6">
        <v>0.70199999999999996</v>
      </c>
      <c r="U97" s="6">
        <v>19.899999999999999</v>
      </c>
      <c r="V97" s="6">
        <v>3</v>
      </c>
      <c r="W97" s="6">
        <v>12</v>
      </c>
      <c r="X97" s="10">
        <f t="shared" si="1"/>
        <v>-9.0600000000000165</v>
      </c>
    </row>
    <row r="98" spans="1:24" ht="15.75" thickBot="1">
      <c r="A98" s="3">
        <v>97</v>
      </c>
      <c r="B98" s="4" t="s">
        <v>360</v>
      </c>
      <c r="C98" s="4" t="s">
        <v>77</v>
      </c>
      <c r="D98" s="3" t="s">
        <v>10</v>
      </c>
      <c r="E98" s="3">
        <v>28</v>
      </c>
      <c r="F98" s="3">
        <v>2018</v>
      </c>
      <c r="G98" s="3">
        <v>138</v>
      </c>
      <c r="H98" s="3">
        <v>449</v>
      </c>
      <c r="I98" s="3">
        <v>116</v>
      </c>
      <c r="J98" s="3">
        <v>25</v>
      </c>
      <c r="K98" s="3">
        <v>0</v>
      </c>
      <c r="L98" s="3">
        <v>10</v>
      </c>
      <c r="M98" s="3">
        <v>61</v>
      </c>
      <c r="N98" s="3">
        <v>53</v>
      </c>
      <c r="O98" s="3">
        <v>61</v>
      </c>
      <c r="P98" s="3">
        <v>129</v>
      </c>
      <c r="Q98" s="3">
        <v>3</v>
      </c>
      <c r="R98" s="3">
        <v>4</v>
      </c>
      <c r="S98" s="3">
        <v>0.25800000000000001</v>
      </c>
      <c r="T98" s="3">
        <v>0.73799999999999999</v>
      </c>
      <c r="U98" s="3">
        <v>19.899999999999999</v>
      </c>
      <c r="V98" s="3">
        <v>8</v>
      </c>
      <c r="W98" s="3">
        <v>5</v>
      </c>
      <c r="X98" s="9">
        <f t="shared" si="1"/>
        <v>-0.99999999999999112</v>
      </c>
    </row>
    <row r="99" spans="1:24" ht="15.75" thickBot="1">
      <c r="A99" s="6">
        <v>98</v>
      </c>
      <c r="B99" s="7" t="s">
        <v>381</v>
      </c>
      <c r="C99" s="7" t="s">
        <v>86</v>
      </c>
      <c r="D99" s="6" t="s">
        <v>29</v>
      </c>
      <c r="E99" s="6">
        <v>29</v>
      </c>
      <c r="F99" s="6">
        <v>2018</v>
      </c>
      <c r="G99" s="6">
        <v>126</v>
      </c>
      <c r="H99" s="6">
        <v>491</v>
      </c>
      <c r="I99" s="6">
        <v>140</v>
      </c>
      <c r="J99" s="6">
        <v>23</v>
      </c>
      <c r="K99" s="6">
        <v>1</v>
      </c>
      <c r="L99" s="6">
        <v>15</v>
      </c>
      <c r="M99" s="6">
        <v>54</v>
      </c>
      <c r="N99" s="6">
        <v>54</v>
      </c>
      <c r="O99" s="6">
        <v>37</v>
      </c>
      <c r="P99" s="6">
        <v>52</v>
      </c>
      <c r="Q99" s="6">
        <v>1</v>
      </c>
      <c r="R99" s="6">
        <v>0</v>
      </c>
      <c r="S99" s="6">
        <v>0.28499999999999998</v>
      </c>
      <c r="T99" s="6">
        <v>0.76300000000000001</v>
      </c>
      <c r="U99" s="6">
        <v>19.8</v>
      </c>
      <c r="V99" s="6">
        <v>3</v>
      </c>
      <c r="W99" s="6">
        <v>10</v>
      </c>
      <c r="X99" s="10">
        <f t="shared" si="1"/>
        <v>3.16</v>
      </c>
    </row>
    <row r="100" spans="1:24" ht="15.75" thickBot="1">
      <c r="A100" s="3">
        <v>99</v>
      </c>
      <c r="B100" s="4" t="s">
        <v>583</v>
      </c>
      <c r="C100" s="4" t="s">
        <v>90</v>
      </c>
      <c r="D100" s="3" t="s">
        <v>29</v>
      </c>
      <c r="E100" s="3">
        <v>27</v>
      </c>
      <c r="F100" s="3">
        <v>2018</v>
      </c>
      <c r="G100" s="3">
        <v>142</v>
      </c>
      <c r="H100" s="3">
        <v>532</v>
      </c>
      <c r="I100" s="3">
        <v>143</v>
      </c>
      <c r="J100" s="3">
        <v>31</v>
      </c>
      <c r="K100" s="3">
        <v>3</v>
      </c>
      <c r="L100" s="3">
        <v>23</v>
      </c>
      <c r="M100" s="3">
        <v>75</v>
      </c>
      <c r="N100" s="3">
        <v>71</v>
      </c>
      <c r="O100" s="3">
        <v>21</v>
      </c>
      <c r="P100" s="3">
        <v>154</v>
      </c>
      <c r="Q100" s="3">
        <v>0</v>
      </c>
      <c r="R100" s="3">
        <v>0</v>
      </c>
      <c r="S100" s="3">
        <v>0.26900000000000002</v>
      </c>
      <c r="T100" s="3">
        <v>0.77300000000000002</v>
      </c>
      <c r="U100" s="3">
        <v>19.2</v>
      </c>
      <c r="V100" s="3">
        <v>9</v>
      </c>
      <c r="W100" s="3">
        <v>10</v>
      </c>
      <c r="X100" s="9">
        <f t="shared" si="1"/>
        <v>-1.7100000000000186</v>
      </c>
    </row>
    <row r="101" spans="1:24" ht="15.75" thickBot="1">
      <c r="A101" s="6">
        <v>100</v>
      </c>
      <c r="B101" s="7" t="s">
        <v>358</v>
      </c>
      <c r="C101" s="7" t="s">
        <v>88</v>
      </c>
      <c r="D101" s="6" t="s">
        <v>53</v>
      </c>
      <c r="E101" s="6">
        <v>28</v>
      </c>
      <c r="F101" s="6">
        <v>2018</v>
      </c>
      <c r="G101" s="6">
        <v>107</v>
      </c>
      <c r="H101" s="6">
        <v>448</v>
      </c>
      <c r="I101" s="6">
        <v>120</v>
      </c>
      <c r="J101" s="6">
        <v>18</v>
      </c>
      <c r="K101" s="6">
        <v>6</v>
      </c>
      <c r="L101" s="6">
        <v>6</v>
      </c>
      <c r="M101" s="6">
        <v>36</v>
      </c>
      <c r="N101" s="6">
        <v>58</v>
      </c>
      <c r="O101" s="6">
        <v>35</v>
      </c>
      <c r="P101" s="6">
        <v>116</v>
      </c>
      <c r="Q101" s="6">
        <v>26</v>
      </c>
      <c r="R101" s="6">
        <v>3</v>
      </c>
      <c r="S101" s="6">
        <v>0.26800000000000002</v>
      </c>
      <c r="T101" s="6">
        <v>0.69899999999999995</v>
      </c>
      <c r="U101" s="6">
        <v>18.8</v>
      </c>
      <c r="V101" s="6">
        <v>4</v>
      </c>
      <c r="W101" s="6">
        <v>3</v>
      </c>
      <c r="X101" s="10">
        <f t="shared" si="1"/>
        <v>1.0899999999999999</v>
      </c>
    </row>
    <row r="102" spans="1:24" ht="15.75" thickBot="1">
      <c r="A102" s="3">
        <v>101</v>
      </c>
      <c r="B102" s="4" t="s">
        <v>458</v>
      </c>
      <c r="C102" s="4" t="s">
        <v>28</v>
      </c>
      <c r="D102" s="3" t="s">
        <v>9</v>
      </c>
      <c r="E102" s="3">
        <v>25</v>
      </c>
      <c r="F102" s="3">
        <v>2018</v>
      </c>
      <c r="G102" s="3">
        <v>149</v>
      </c>
      <c r="H102" s="3">
        <v>524</v>
      </c>
      <c r="I102" s="3">
        <v>124</v>
      </c>
      <c r="J102" s="3">
        <v>25</v>
      </c>
      <c r="K102" s="3">
        <v>1</v>
      </c>
      <c r="L102" s="3">
        <v>15</v>
      </c>
      <c r="M102" s="3">
        <v>56</v>
      </c>
      <c r="N102" s="3">
        <v>74</v>
      </c>
      <c r="O102" s="3">
        <v>69</v>
      </c>
      <c r="P102" s="3">
        <v>100</v>
      </c>
      <c r="Q102" s="3">
        <v>9</v>
      </c>
      <c r="R102" s="3">
        <v>6</v>
      </c>
      <c r="S102" s="3">
        <v>0.23699999999999999</v>
      </c>
      <c r="T102" s="3">
        <v>0.70599999999999996</v>
      </c>
      <c r="U102" s="3">
        <v>18.7</v>
      </c>
      <c r="V102" s="3">
        <v>8</v>
      </c>
      <c r="W102" s="3">
        <v>13</v>
      </c>
      <c r="X102" s="9">
        <f t="shared" si="1"/>
        <v>-9.6700000000000159</v>
      </c>
    </row>
    <row r="103" spans="1:24" ht="15.75" thickBot="1">
      <c r="A103" s="6">
        <v>102</v>
      </c>
      <c r="B103" s="7" t="s">
        <v>219</v>
      </c>
      <c r="C103" s="7" t="s">
        <v>77</v>
      </c>
      <c r="D103" s="6" t="s">
        <v>23</v>
      </c>
      <c r="E103" s="6">
        <v>30</v>
      </c>
      <c r="F103" s="6">
        <v>2018</v>
      </c>
      <c r="G103" s="6">
        <v>157</v>
      </c>
      <c r="H103" s="6">
        <v>592</v>
      </c>
      <c r="I103" s="6">
        <v>133</v>
      </c>
      <c r="J103" s="6">
        <v>22</v>
      </c>
      <c r="K103" s="6">
        <v>1</v>
      </c>
      <c r="L103" s="6">
        <v>26</v>
      </c>
      <c r="M103" s="6">
        <v>71</v>
      </c>
      <c r="N103" s="6">
        <v>87</v>
      </c>
      <c r="O103" s="6">
        <v>105</v>
      </c>
      <c r="P103" s="6">
        <v>148</v>
      </c>
      <c r="Q103" s="6">
        <v>24</v>
      </c>
      <c r="R103" s="6">
        <v>4</v>
      </c>
      <c r="S103" s="6">
        <v>0.22500000000000001</v>
      </c>
      <c r="T103" s="6">
        <v>0.73599999999999999</v>
      </c>
      <c r="U103" s="6">
        <v>18.7</v>
      </c>
      <c r="V103" s="6">
        <v>0</v>
      </c>
      <c r="W103" s="6">
        <v>8</v>
      </c>
      <c r="X103" s="10">
        <f t="shared" si="1"/>
        <v>10.879999999999972</v>
      </c>
    </row>
    <row r="104" spans="1:24" ht="15.75" thickBot="1">
      <c r="A104" s="3">
        <v>103</v>
      </c>
      <c r="B104" s="4" t="s">
        <v>60</v>
      </c>
      <c r="C104" s="4" t="s">
        <v>72</v>
      </c>
      <c r="D104" s="3" t="s">
        <v>9</v>
      </c>
      <c r="E104" s="3">
        <v>24</v>
      </c>
      <c r="F104" s="3">
        <v>2018</v>
      </c>
      <c r="G104" s="3">
        <v>81</v>
      </c>
      <c r="H104" s="3">
        <v>308</v>
      </c>
      <c r="I104" s="3">
        <v>91</v>
      </c>
      <c r="J104" s="3">
        <v>24</v>
      </c>
      <c r="K104" s="3">
        <v>4</v>
      </c>
      <c r="L104" s="3">
        <v>8</v>
      </c>
      <c r="M104" s="3">
        <v>60</v>
      </c>
      <c r="N104" s="3">
        <v>41</v>
      </c>
      <c r="O104" s="3">
        <v>22</v>
      </c>
      <c r="P104" s="3">
        <v>52</v>
      </c>
      <c r="Q104" s="3">
        <v>5</v>
      </c>
      <c r="R104" s="3">
        <v>2</v>
      </c>
      <c r="S104" s="3">
        <v>0.29499999999999998</v>
      </c>
      <c r="T104" s="3">
        <v>0.81499999999999995</v>
      </c>
      <c r="U104" s="3">
        <v>18.5</v>
      </c>
      <c r="V104" s="3">
        <v>0</v>
      </c>
      <c r="W104" s="3">
        <v>6</v>
      </c>
      <c r="X104" s="9">
        <f t="shared" si="1"/>
        <v>8.6699999999999946</v>
      </c>
    </row>
    <row r="105" spans="1:24" ht="15.75" thickBot="1">
      <c r="A105" s="6">
        <v>104</v>
      </c>
      <c r="B105" s="7" t="s">
        <v>370</v>
      </c>
      <c r="C105" s="7" t="s">
        <v>81</v>
      </c>
      <c r="D105" s="6" t="s">
        <v>26</v>
      </c>
      <c r="E105" s="6">
        <v>27</v>
      </c>
      <c r="F105" s="6">
        <v>2018</v>
      </c>
      <c r="G105" s="6">
        <v>118</v>
      </c>
      <c r="H105" s="6">
        <v>486</v>
      </c>
      <c r="I105" s="6">
        <v>130</v>
      </c>
      <c r="J105" s="6">
        <v>28</v>
      </c>
      <c r="K105" s="6">
        <v>5</v>
      </c>
      <c r="L105" s="6">
        <v>13</v>
      </c>
      <c r="M105" s="6">
        <v>55</v>
      </c>
      <c r="N105" s="6">
        <v>70</v>
      </c>
      <c r="O105" s="6">
        <v>39</v>
      </c>
      <c r="P105" s="6">
        <v>79</v>
      </c>
      <c r="Q105" s="6">
        <v>20</v>
      </c>
      <c r="R105" s="6">
        <v>9</v>
      </c>
      <c r="S105" s="6">
        <v>0.26800000000000002</v>
      </c>
      <c r="T105" s="6">
        <v>0.751</v>
      </c>
      <c r="U105" s="6">
        <v>18.5</v>
      </c>
      <c r="V105" s="6">
        <v>3</v>
      </c>
      <c r="W105" s="6">
        <v>5</v>
      </c>
      <c r="X105" s="10">
        <f t="shared" si="1"/>
        <v>3.3099999999999827</v>
      </c>
    </row>
    <row r="106" spans="1:24" ht="15.75" thickBot="1">
      <c r="A106" s="3">
        <v>105</v>
      </c>
      <c r="B106" s="4" t="s">
        <v>657</v>
      </c>
      <c r="C106" s="4" t="s">
        <v>167</v>
      </c>
      <c r="D106" s="3" t="s">
        <v>26</v>
      </c>
      <c r="E106" s="3">
        <v>26</v>
      </c>
      <c r="F106" s="3">
        <v>2018</v>
      </c>
      <c r="G106" s="3">
        <v>72</v>
      </c>
      <c r="H106" s="3">
        <v>225</v>
      </c>
      <c r="I106" s="3">
        <v>71</v>
      </c>
      <c r="J106" s="3">
        <v>11</v>
      </c>
      <c r="K106" s="3">
        <v>3</v>
      </c>
      <c r="L106" s="3">
        <v>6</v>
      </c>
      <c r="M106" s="3">
        <v>28</v>
      </c>
      <c r="N106" s="3">
        <v>36</v>
      </c>
      <c r="O106" s="3">
        <v>21</v>
      </c>
      <c r="P106" s="3">
        <v>37</v>
      </c>
      <c r="Q106" s="3">
        <v>0</v>
      </c>
      <c r="R106" s="3">
        <v>1</v>
      </c>
      <c r="S106" s="3">
        <v>0.316</v>
      </c>
      <c r="T106" s="3">
        <v>0.84899999999999998</v>
      </c>
      <c r="U106" s="3">
        <v>18.100000000000001</v>
      </c>
      <c r="V106" s="3">
        <v>2</v>
      </c>
      <c r="W106" s="3">
        <v>4</v>
      </c>
      <c r="X106" s="9">
        <f t="shared" si="1"/>
        <v>8.09</v>
      </c>
    </row>
    <row r="107" spans="1:24" ht="15.75" thickBot="1">
      <c r="A107" s="6">
        <v>106</v>
      </c>
      <c r="B107" s="7" t="s">
        <v>466</v>
      </c>
      <c r="C107" s="7" t="s">
        <v>35</v>
      </c>
      <c r="D107" s="6" t="s">
        <v>10</v>
      </c>
      <c r="E107" s="6">
        <v>28</v>
      </c>
      <c r="F107" s="6">
        <v>2018</v>
      </c>
      <c r="G107" s="6">
        <v>145</v>
      </c>
      <c r="H107" s="6">
        <v>572</v>
      </c>
      <c r="I107" s="6">
        <v>146</v>
      </c>
      <c r="J107" s="6">
        <v>35</v>
      </c>
      <c r="K107" s="6">
        <v>2</v>
      </c>
      <c r="L107" s="6">
        <v>10</v>
      </c>
      <c r="M107" s="6">
        <v>56</v>
      </c>
      <c r="N107" s="6">
        <v>64</v>
      </c>
      <c r="O107" s="6">
        <v>45</v>
      </c>
      <c r="P107" s="6">
        <v>69</v>
      </c>
      <c r="Q107" s="6">
        <v>2</v>
      </c>
      <c r="R107" s="6">
        <v>0</v>
      </c>
      <c r="S107" s="6">
        <v>0.255</v>
      </c>
      <c r="T107" s="6">
        <v>0.69299999999999995</v>
      </c>
      <c r="U107" s="6">
        <v>18</v>
      </c>
      <c r="V107" s="6">
        <v>8</v>
      </c>
      <c r="W107" s="6">
        <v>11</v>
      </c>
      <c r="X107" s="10">
        <f t="shared" si="1"/>
        <v>-13.000000000000012</v>
      </c>
    </row>
    <row r="108" spans="1:24" ht="15.75" thickBot="1">
      <c r="A108" s="3">
        <v>107</v>
      </c>
      <c r="B108" s="4" t="s">
        <v>658</v>
      </c>
      <c r="C108" s="4" t="s">
        <v>36</v>
      </c>
      <c r="D108" s="3" t="s">
        <v>10</v>
      </c>
      <c r="E108" s="3">
        <v>23</v>
      </c>
      <c r="F108" s="3">
        <v>2018</v>
      </c>
      <c r="G108" s="3">
        <v>121</v>
      </c>
      <c r="H108" s="3">
        <v>441</v>
      </c>
      <c r="I108" s="3">
        <v>114</v>
      </c>
      <c r="J108" s="3">
        <v>34</v>
      </c>
      <c r="K108" s="3">
        <v>1</v>
      </c>
      <c r="L108" s="3">
        <v>11</v>
      </c>
      <c r="M108" s="3">
        <v>52</v>
      </c>
      <c r="N108" s="3">
        <v>62</v>
      </c>
      <c r="O108" s="3">
        <v>38</v>
      </c>
      <c r="P108" s="3">
        <v>94</v>
      </c>
      <c r="Q108" s="3">
        <v>4</v>
      </c>
      <c r="R108" s="3">
        <v>5</v>
      </c>
      <c r="S108" s="3">
        <v>0.25900000000000001</v>
      </c>
      <c r="T108" s="3">
        <v>0.73799999999999999</v>
      </c>
      <c r="U108" s="3">
        <v>17.8</v>
      </c>
      <c r="V108" s="3">
        <v>5</v>
      </c>
      <c r="W108" s="3">
        <v>9</v>
      </c>
      <c r="X108" s="9">
        <f t="shared" si="1"/>
        <v>-4.6999999999999984</v>
      </c>
    </row>
    <row r="109" spans="1:24" ht="15.75" thickBot="1">
      <c r="A109" s="6">
        <v>108</v>
      </c>
      <c r="B109" s="7" t="s">
        <v>659</v>
      </c>
      <c r="C109" s="7" t="s">
        <v>43</v>
      </c>
      <c r="D109" s="6" t="s">
        <v>23</v>
      </c>
      <c r="E109" s="6">
        <v>29</v>
      </c>
      <c r="F109" s="6">
        <v>2018</v>
      </c>
      <c r="G109" s="6">
        <v>110</v>
      </c>
      <c r="H109" s="6">
        <v>408</v>
      </c>
      <c r="I109" s="6">
        <v>97</v>
      </c>
      <c r="J109" s="6">
        <v>19</v>
      </c>
      <c r="K109" s="6">
        <v>2</v>
      </c>
      <c r="L109" s="6">
        <v>29</v>
      </c>
      <c r="M109" s="6">
        <v>77</v>
      </c>
      <c r="N109" s="6">
        <v>48</v>
      </c>
      <c r="O109" s="6">
        <v>23</v>
      </c>
      <c r="P109" s="6">
        <v>127</v>
      </c>
      <c r="Q109" s="6">
        <v>0</v>
      </c>
      <c r="R109" s="6">
        <v>0</v>
      </c>
      <c r="S109" s="6">
        <v>0.23799999999999999</v>
      </c>
      <c r="T109" s="6">
        <v>0.79700000000000004</v>
      </c>
      <c r="U109" s="6">
        <v>17.5</v>
      </c>
      <c r="V109" s="6">
        <v>7</v>
      </c>
      <c r="W109" s="6">
        <v>13</v>
      </c>
      <c r="X109" s="10">
        <f t="shared" si="1"/>
        <v>-1.8700000000000045</v>
      </c>
    </row>
    <row r="110" spans="1:24" ht="15.75" thickBot="1">
      <c r="A110" s="3">
        <v>109</v>
      </c>
      <c r="B110" s="4" t="s">
        <v>304</v>
      </c>
      <c r="C110" s="4" t="s">
        <v>88</v>
      </c>
      <c r="D110" s="3" t="s">
        <v>44</v>
      </c>
      <c r="E110" s="3">
        <v>28</v>
      </c>
      <c r="F110" s="3">
        <v>2018</v>
      </c>
      <c r="G110" s="3">
        <v>124</v>
      </c>
      <c r="H110" s="3">
        <v>533</v>
      </c>
      <c r="I110" s="3">
        <v>157</v>
      </c>
      <c r="J110" s="3">
        <v>28</v>
      </c>
      <c r="K110" s="3">
        <v>1</v>
      </c>
      <c r="L110" s="3">
        <v>0</v>
      </c>
      <c r="M110" s="3">
        <v>46</v>
      </c>
      <c r="N110" s="3">
        <v>54</v>
      </c>
      <c r="O110" s="3">
        <v>26</v>
      </c>
      <c r="P110" s="3">
        <v>19</v>
      </c>
      <c r="Q110" s="3">
        <v>17</v>
      </c>
      <c r="R110" s="3">
        <v>1</v>
      </c>
      <c r="S110" s="3">
        <v>0.29499999999999998</v>
      </c>
      <c r="T110" s="3">
        <v>0.68200000000000005</v>
      </c>
      <c r="U110" s="3">
        <v>17.399999999999999</v>
      </c>
      <c r="V110" s="3">
        <v>4</v>
      </c>
      <c r="W110" s="3">
        <v>10</v>
      </c>
      <c r="X110" s="9">
        <f t="shared" si="1"/>
        <v>-7.4299999999999891</v>
      </c>
    </row>
    <row r="111" spans="1:24" ht="15.75" thickBot="1">
      <c r="A111" s="6">
        <v>110</v>
      </c>
      <c r="B111" s="7" t="s">
        <v>464</v>
      </c>
      <c r="C111" s="7" t="s">
        <v>35</v>
      </c>
      <c r="D111" s="6" t="s">
        <v>26</v>
      </c>
      <c r="E111" s="6">
        <v>27</v>
      </c>
      <c r="F111" s="6">
        <v>2018</v>
      </c>
      <c r="G111" s="6">
        <v>121</v>
      </c>
      <c r="H111" s="6">
        <v>414</v>
      </c>
      <c r="I111" s="6">
        <v>107</v>
      </c>
      <c r="J111" s="6">
        <v>24</v>
      </c>
      <c r="K111" s="6">
        <v>0</v>
      </c>
      <c r="L111" s="6">
        <v>21</v>
      </c>
      <c r="M111" s="6">
        <v>70</v>
      </c>
      <c r="N111" s="6">
        <v>42</v>
      </c>
      <c r="O111" s="6">
        <v>23</v>
      </c>
      <c r="P111" s="6">
        <v>98</v>
      </c>
      <c r="Q111" s="6">
        <v>0</v>
      </c>
      <c r="R111" s="6">
        <v>0</v>
      </c>
      <c r="S111" s="6">
        <v>0.25900000000000001</v>
      </c>
      <c r="T111" s="6">
        <v>0.77300000000000002</v>
      </c>
      <c r="U111" s="6">
        <v>17.3</v>
      </c>
      <c r="V111" s="6">
        <v>6</v>
      </c>
      <c r="W111" s="6">
        <v>10</v>
      </c>
      <c r="X111" s="10">
        <f t="shared" si="1"/>
        <v>-1.5500000000000078</v>
      </c>
    </row>
    <row r="112" spans="1:24" ht="15.75" thickBot="1">
      <c r="A112" s="3">
        <v>111</v>
      </c>
      <c r="B112" s="4" t="s">
        <v>290</v>
      </c>
      <c r="C112" s="4" t="s">
        <v>81</v>
      </c>
      <c r="D112" s="3" t="s">
        <v>10</v>
      </c>
      <c r="E112" s="3">
        <v>28</v>
      </c>
      <c r="F112" s="3">
        <v>2018</v>
      </c>
      <c r="G112" s="3">
        <v>112</v>
      </c>
      <c r="H112" s="3">
        <v>342</v>
      </c>
      <c r="I112" s="3">
        <v>89</v>
      </c>
      <c r="J112" s="3">
        <v>14</v>
      </c>
      <c r="K112" s="3">
        <v>4</v>
      </c>
      <c r="L112" s="3">
        <v>1</v>
      </c>
      <c r="M112" s="3">
        <v>30</v>
      </c>
      <c r="N112" s="3">
        <v>48</v>
      </c>
      <c r="O112" s="3">
        <v>79</v>
      </c>
      <c r="P112" s="3">
        <v>85</v>
      </c>
      <c r="Q112" s="3">
        <v>1</v>
      </c>
      <c r="R112" s="3">
        <v>2</v>
      </c>
      <c r="S112" s="3">
        <v>0.26</v>
      </c>
      <c r="T112" s="3">
        <v>0.73699999999999999</v>
      </c>
      <c r="U112" s="3">
        <v>17.3</v>
      </c>
      <c r="V112" s="3">
        <v>3</v>
      </c>
      <c r="W112" s="3">
        <v>4</v>
      </c>
      <c r="X112" s="9">
        <f t="shared" si="1"/>
        <v>6.2999999999999785</v>
      </c>
    </row>
    <row r="113" spans="1:24" ht="15.75" thickBot="1">
      <c r="A113" s="6">
        <v>112</v>
      </c>
      <c r="B113" s="7" t="s">
        <v>660</v>
      </c>
      <c r="C113" s="7" t="s">
        <v>81</v>
      </c>
      <c r="D113" s="6" t="s">
        <v>10</v>
      </c>
      <c r="E113" s="6">
        <v>27</v>
      </c>
      <c r="F113" s="6">
        <v>2018</v>
      </c>
      <c r="G113" s="6">
        <v>116</v>
      </c>
      <c r="H113" s="6">
        <v>398</v>
      </c>
      <c r="I113" s="6">
        <v>98</v>
      </c>
      <c r="J113" s="6">
        <v>21</v>
      </c>
      <c r="K113" s="6">
        <v>1</v>
      </c>
      <c r="L113" s="6">
        <v>16</v>
      </c>
      <c r="M113" s="6">
        <v>58</v>
      </c>
      <c r="N113" s="6">
        <v>49</v>
      </c>
      <c r="O113" s="6">
        <v>39</v>
      </c>
      <c r="P113" s="6">
        <v>119</v>
      </c>
      <c r="Q113" s="6">
        <v>0</v>
      </c>
      <c r="R113" s="6">
        <v>0</v>
      </c>
      <c r="S113" s="6">
        <v>0.246</v>
      </c>
      <c r="T113" s="6">
        <v>0.73899999999999999</v>
      </c>
      <c r="U113" s="6">
        <v>17.2</v>
      </c>
      <c r="V113" s="6">
        <v>2</v>
      </c>
      <c r="W113" s="6">
        <v>13</v>
      </c>
      <c r="X113" s="10">
        <f t="shared" si="1"/>
        <v>-3.7000000000000028</v>
      </c>
    </row>
    <row r="114" spans="1:24" ht="15.75" thickBot="1">
      <c r="A114" s="3">
        <v>113</v>
      </c>
      <c r="B114" s="4" t="s">
        <v>474</v>
      </c>
      <c r="C114" s="4" t="s">
        <v>83</v>
      </c>
      <c r="D114" s="3" t="s">
        <v>32</v>
      </c>
      <c r="E114" s="3">
        <v>27</v>
      </c>
      <c r="F114" s="3">
        <v>2018</v>
      </c>
      <c r="G114" s="3">
        <v>63</v>
      </c>
      <c r="H114" s="3">
        <v>217</v>
      </c>
      <c r="I114" s="3">
        <v>63</v>
      </c>
      <c r="J114" s="3">
        <v>23</v>
      </c>
      <c r="K114" s="3">
        <v>0</v>
      </c>
      <c r="L114" s="3">
        <v>5</v>
      </c>
      <c r="M114" s="3">
        <v>34</v>
      </c>
      <c r="N114" s="3">
        <v>25</v>
      </c>
      <c r="O114" s="3">
        <v>20</v>
      </c>
      <c r="P114" s="3">
        <v>55</v>
      </c>
      <c r="Q114" s="3">
        <v>1</v>
      </c>
      <c r="R114" s="3">
        <v>0</v>
      </c>
      <c r="S114" s="3">
        <v>0.28999999999999998</v>
      </c>
      <c r="T114" s="3">
        <v>0.82499999999999996</v>
      </c>
      <c r="U114" s="3">
        <v>17.2</v>
      </c>
      <c r="V114" s="3">
        <v>4</v>
      </c>
      <c r="W114" s="3">
        <v>5</v>
      </c>
      <c r="X114" s="9">
        <f t="shared" si="1"/>
        <v>4.6299999999999972</v>
      </c>
    </row>
    <row r="115" spans="1:24" ht="15.75" thickBot="1">
      <c r="A115" s="6">
        <v>114</v>
      </c>
      <c r="B115" s="7" t="s">
        <v>215</v>
      </c>
      <c r="C115" s="7" t="s">
        <v>58</v>
      </c>
      <c r="D115" s="6" t="s">
        <v>53</v>
      </c>
      <c r="E115" s="6">
        <v>31</v>
      </c>
      <c r="F115" s="6">
        <v>2018</v>
      </c>
      <c r="G115" s="6">
        <v>130</v>
      </c>
      <c r="H115" s="6">
        <v>482</v>
      </c>
      <c r="I115" s="6">
        <v>110</v>
      </c>
      <c r="J115" s="6">
        <v>28</v>
      </c>
      <c r="K115" s="6">
        <v>6</v>
      </c>
      <c r="L115" s="6">
        <v>18</v>
      </c>
      <c r="M115" s="6">
        <v>63</v>
      </c>
      <c r="N115" s="6">
        <v>65</v>
      </c>
      <c r="O115" s="6">
        <v>37</v>
      </c>
      <c r="P115" s="6">
        <v>131</v>
      </c>
      <c r="Q115" s="6">
        <v>17</v>
      </c>
      <c r="R115" s="6">
        <v>4</v>
      </c>
      <c r="S115" s="6">
        <v>0.22800000000000001</v>
      </c>
      <c r="T115" s="6">
        <v>0.71</v>
      </c>
      <c r="U115" s="6">
        <v>16.7</v>
      </c>
      <c r="V115" s="6">
        <v>4</v>
      </c>
      <c r="W115" s="6">
        <v>14</v>
      </c>
      <c r="X115" s="10">
        <f t="shared" si="1"/>
        <v>-8.4100000000000126</v>
      </c>
    </row>
    <row r="116" spans="1:24" ht="15.75" thickBot="1">
      <c r="A116" s="3">
        <v>115</v>
      </c>
      <c r="B116" s="4" t="s">
        <v>212</v>
      </c>
      <c r="C116" s="4" t="s">
        <v>90</v>
      </c>
      <c r="D116" s="3" t="s">
        <v>44</v>
      </c>
      <c r="E116" s="3">
        <v>29</v>
      </c>
      <c r="F116" s="3">
        <v>2018</v>
      </c>
      <c r="G116" s="3">
        <v>154</v>
      </c>
      <c r="H116" s="3">
        <v>638</v>
      </c>
      <c r="I116" s="3">
        <v>166</v>
      </c>
      <c r="J116" s="3">
        <v>23</v>
      </c>
      <c r="K116" s="3">
        <v>1</v>
      </c>
      <c r="L116" s="3">
        <v>2</v>
      </c>
      <c r="M116" s="3">
        <v>31</v>
      </c>
      <c r="N116" s="3">
        <v>91</v>
      </c>
      <c r="O116" s="3">
        <v>59</v>
      </c>
      <c r="P116" s="3">
        <v>152</v>
      </c>
      <c r="Q116" s="3">
        <v>58</v>
      </c>
      <c r="R116" s="3">
        <v>12</v>
      </c>
      <c r="S116" s="3">
        <v>0.26</v>
      </c>
      <c r="T116" s="3">
        <v>0.63400000000000001</v>
      </c>
      <c r="U116" s="3">
        <v>16.600000000000001</v>
      </c>
      <c r="V116" s="3">
        <v>4</v>
      </c>
      <c r="W116" s="3">
        <v>9</v>
      </c>
      <c r="X116" s="9">
        <f t="shared" si="1"/>
        <v>-9.9199999999999982</v>
      </c>
    </row>
    <row r="117" spans="1:24" ht="15.75" thickBot="1">
      <c r="A117" s="6">
        <v>116</v>
      </c>
      <c r="B117" s="7" t="s">
        <v>378</v>
      </c>
      <c r="C117" s="7" t="s">
        <v>46</v>
      </c>
      <c r="D117" s="6" t="s">
        <v>10</v>
      </c>
      <c r="E117" s="6">
        <v>29</v>
      </c>
      <c r="F117" s="6">
        <v>2018</v>
      </c>
      <c r="G117" s="6">
        <v>96</v>
      </c>
      <c r="H117" s="6">
        <v>343</v>
      </c>
      <c r="I117" s="6">
        <v>88</v>
      </c>
      <c r="J117" s="6">
        <v>31</v>
      </c>
      <c r="K117" s="6">
        <v>6</v>
      </c>
      <c r="L117" s="6">
        <v>6</v>
      </c>
      <c r="M117" s="6">
        <v>48</v>
      </c>
      <c r="N117" s="6">
        <v>44</v>
      </c>
      <c r="O117" s="6">
        <v>25</v>
      </c>
      <c r="P117" s="6">
        <v>79</v>
      </c>
      <c r="Q117" s="6">
        <v>3</v>
      </c>
      <c r="R117" s="6">
        <v>0</v>
      </c>
      <c r="S117" s="6">
        <v>0.25700000000000001</v>
      </c>
      <c r="T117" s="6">
        <v>0.746</v>
      </c>
      <c r="U117" s="6">
        <v>16.399999999999999</v>
      </c>
      <c r="V117" s="6">
        <v>4</v>
      </c>
      <c r="W117" s="6">
        <v>6</v>
      </c>
      <c r="X117" s="10">
        <f t="shared" si="1"/>
        <v>-0.96000000000000085</v>
      </c>
    </row>
    <row r="118" spans="1:24" ht="15.75" thickBot="1">
      <c r="A118" s="3">
        <v>117</v>
      </c>
      <c r="B118" s="4" t="s">
        <v>594</v>
      </c>
      <c r="C118" s="4" t="s">
        <v>46</v>
      </c>
      <c r="D118" s="3" t="s">
        <v>26</v>
      </c>
      <c r="E118" s="3">
        <v>26</v>
      </c>
      <c r="F118" s="3">
        <v>2018</v>
      </c>
      <c r="G118" s="3">
        <v>146</v>
      </c>
      <c r="H118" s="3">
        <v>533</v>
      </c>
      <c r="I118" s="3">
        <v>126</v>
      </c>
      <c r="J118" s="3">
        <v>21</v>
      </c>
      <c r="K118" s="3">
        <v>3</v>
      </c>
      <c r="L118" s="3">
        <v>26</v>
      </c>
      <c r="M118" s="3">
        <v>76</v>
      </c>
      <c r="N118" s="3">
        <v>65</v>
      </c>
      <c r="O118" s="3">
        <v>65</v>
      </c>
      <c r="P118" s="3">
        <v>182</v>
      </c>
      <c r="Q118" s="3">
        <v>10</v>
      </c>
      <c r="R118" s="3">
        <v>3</v>
      </c>
      <c r="S118" s="3">
        <v>0.23599999999999999</v>
      </c>
      <c r="T118" s="3">
        <v>0.752</v>
      </c>
      <c r="U118" s="3">
        <v>15.6</v>
      </c>
      <c r="V118" s="3">
        <v>1</v>
      </c>
      <c r="W118" s="3">
        <v>6</v>
      </c>
      <c r="X118" s="9">
        <f t="shared" si="1"/>
        <v>5.7499999999999929</v>
      </c>
    </row>
    <row r="119" spans="1:24" ht="15.75" thickBot="1">
      <c r="A119" s="6">
        <v>118</v>
      </c>
      <c r="B119" s="7" t="s">
        <v>661</v>
      </c>
      <c r="C119" s="7" t="s">
        <v>94</v>
      </c>
      <c r="D119" s="6" t="s">
        <v>44</v>
      </c>
      <c r="E119" s="6">
        <v>25</v>
      </c>
      <c r="F119" s="6">
        <v>2018</v>
      </c>
      <c r="G119" s="6">
        <v>99</v>
      </c>
      <c r="H119" s="6">
        <v>365</v>
      </c>
      <c r="I119" s="6">
        <v>103</v>
      </c>
      <c r="J119" s="6">
        <v>26</v>
      </c>
      <c r="K119" s="6">
        <v>1</v>
      </c>
      <c r="L119" s="6">
        <v>2</v>
      </c>
      <c r="M119" s="6">
        <v>16</v>
      </c>
      <c r="N119" s="6">
        <v>35</v>
      </c>
      <c r="O119" s="6">
        <v>12</v>
      </c>
      <c r="P119" s="6">
        <v>15</v>
      </c>
      <c r="Q119" s="6">
        <v>35</v>
      </c>
      <c r="R119" s="6">
        <v>11</v>
      </c>
      <c r="S119" s="6">
        <v>0.28199999999999997</v>
      </c>
      <c r="T119" s="6">
        <v>0.68200000000000005</v>
      </c>
      <c r="U119" s="6">
        <v>15.3</v>
      </c>
      <c r="V119" s="6">
        <v>2</v>
      </c>
      <c r="W119" s="6">
        <v>3</v>
      </c>
      <c r="X119" s="10">
        <f t="shared" si="1"/>
        <v>-2.4700000000000024</v>
      </c>
    </row>
    <row r="120" spans="1:24" ht="15.75" thickBot="1">
      <c r="A120" s="3">
        <v>119</v>
      </c>
      <c r="B120" s="4" t="s">
        <v>457</v>
      </c>
      <c r="C120" s="4" t="s">
        <v>22</v>
      </c>
      <c r="D120" s="3" t="s">
        <v>26</v>
      </c>
      <c r="E120" s="3">
        <v>27</v>
      </c>
      <c r="F120" s="3">
        <v>2018</v>
      </c>
      <c r="G120" s="3">
        <v>145</v>
      </c>
      <c r="H120" s="3">
        <v>595</v>
      </c>
      <c r="I120" s="3">
        <v>169</v>
      </c>
      <c r="J120" s="3">
        <v>45</v>
      </c>
      <c r="K120" s="3">
        <v>1</v>
      </c>
      <c r="L120" s="3">
        <v>7</v>
      </c>
      <c r="M120" s="3">
        <v>52</v>
      </c>
      <c r="N120" s="3">
        <v>81</v>
      </c>
      <c r="O120" s="3">
        <v>36</v>
      </c>
      <c r="P120" s="3">
        <v>154</v>
      </c>
      <c r="Q120" s="3">
        <v>0</v>
      </c>
      <c r="R120" s="3">
        <v>1</v>
      </c>
      <c r="S120" s="3">
        <v>0.28399999999999997</v>
      </c>
      <c r="T120" s="3">
        <v>0.72699999999999998</v>
      </c>
      <c r="U120" s="3">
        <v>15.1</v>
      </c>
      <c r="V120" s="3">
        <v>5</v>
      </c>
      <c r="W120" s="3">
        <v>11</v>
      </c>
      <c r="X120" s="9">
        <f t="shared" si="1"/>
        <v>-5.5999999999999925</v>
      </c>
    </row>
    <row r="121" spans="1:24" ht="15.75" thickBot="1">
      <c r="A121" s="6">
        <v>120</v>
      </c>
      <c r="B121" s="7" t="s">
        <v>186</v>
      </c>
      <c r="C121" s="7" t="s">
        <v>72</v>
      </c>
      <c r="D121" s="6" t="s">
        <v>44</v>
      </c>
      <c r="E121" s="6">
        <v>32</v>
      </c>
      <c r="F121" s="6">
        <v>2018</v>
      </c>
      <c r="G121" s="6">
        <v>152</v>
      </c>
      <c r="H121" s="6">
        <v>600</v>
      </c>
      <c r="I121" s="6">
        <v>158</v>
      </c>
      <c r="J121" s="6">
        <v>38</v>
      </c>
      <c r="K121" s="6">
        <v>7</v>
      </c>
      <c r="L121" s="6">
        <v>1</v>
      </c>
      <c r="M121" s="6">
        <v>46</v>
      </c>
      <c r="N121" s="6">
        <v>105</v>
      </c>
      <c r="O121" s="6">
        <v>80</v>
      </c>
      <c r="P121" s="6">
        <v>108</v>
      </c>
      <c r="Q121" s="6">
        <v>30</v>
      </c>
      <c r="R121" s="6">
        <v>11</v>
      </c>
      <c r="S121" s="6">
        <v>0.26300000000000001</v>
      </c>
      <c r="T121" s="6">
        <v>0.70299999999999996</v>
      </c>
      <c r="U121" s="6">
        <v>15</v>
      </c>
      <c r="V121" s="6">
        <v>2</v>
      </c>
      <c r="W121" s="6">
        <v>5</v>
      </c>
      <c r="X121" s="10">
        <f t="shared" si="1"/>
        <v>3.1100000000000083</v>
      </c>
    </row>
    <row r="122" spans="1:24" ht="15.75" thickBot="1">
      <c r="A122" s="3">
        <v>121</v>
      </c>
      <c r="B122" s="4" t="s">
        <v>461</v>
      </c>
      <c r="C122" s="4" t="s">
        <v>59</v>
      </c>
      <c r="D122" s="3" t="s">
        <v>10</v>
      </c>
      <c r="E122" s="3">
        <v>28</v>
      </c>
      <c r="F122" s="3">
        <v>2018</v>
      </c>
      <c r="G122" s="3">
        <v>106</v>
      </c>
      <c r="H122" s="3">
        <v>376</v>
      </c>
      <c r="I122" s="3">
        <v>103</v>
      </c>
      <c r="J122" s="3">
        <v>26</v>
      </c>
      <c r="K122" s="3">
        <v>1</v>
      </c>
      <c r="L122" s="3">
        <v>11</v>
      </c>
      <c r="M122" s="3">
        <v>49</v>
      </c>
      <c r="N122" s="3">
        <v>46</v>
      </c>
      <c r="O122" s="3">
        <v>27</v>
      </c>
      <c r="P122" s="3">
        <v>25</v>
      </c>
      <c r="Q122" s="3">
        <v>0</v>
      </c>
      <c r="R122" s="3">
        <v>2</v>
      </c>
      <c r="S122" s="3">
        <v>0.27400000000000002</v>
      </c>
      <c r="T122" s="3">
        <v>0.76</v>
      </c>
      <c r="U122" s="3">
        <v>15</v>
      </c>
      <c r="V122" s="3">
        <v>1</v>
      </c>
      <c r="W122" s="3">
        <v>7</v>
      </c>
      <c r="X122" s="9">
        <f t="shared" si="1"/>
        <v>0.6599999999999886</v>
      </c>
    </row>
    <row r="123" spans="1:24" ht="15.75" thickBot="1">
      <c r="A123" s="6">
        <v>122</v>
      </c>
      <c r="B123" s="7" t="s">
        <v>282</v>
      </c>
      <c r="C123" s="7" t="s">
        <v>167</v>
      </c>
      <c r="D123" s="6" t="s">
        <v>26</v>
      </c>
      <c r="E123" s="6">
        <v>23</v>
      </c>
      <c r="F123" s="6">
        <v>2018</v>
      </c>
      <c r="G123" s="6">
        <v>143</v>
      </c>
      <c r="H123" s="6">
        <v>506</v>
      </c>
      <c r="I123" s="6">
        <v>132</v>
      </c>
      <c r="J123" s="6">
        <v>23</v>
      </c>
      <c r="K123" s="6">
        <v>1</v>
      </c>
      <c r="L123" s="6">
        <v>12</v>
      </c>
      <c r="M123" s="6">
        <v>57</v>
      </c>
      <c r="N123" s="6">
        <v>63</v>
      </c>
      <c r="O123" s="6">
        <v>62</v>
      </c>
      <c r="P123" s="6">
        <v>142</v>
      </c>
      <c r="Q123" s="6">
        <v>11</v>
      </c>
      <c r="R123" s="6">
        <v>5</v>
      </c>
      <c r="S123" s="6">
        <v>0.26100000000000001</v>
      </c>
      <c r="T123" s="6">
        <v>0.72499999999999998</v>
      </c>
      <c r="U123" s="6">
        <v>14.9</v>
      </c>
      <c r="V123" s="6">
        <v>3</v>
      </c>
      <c r="W123" s="6">
        <v>9</v>
      </c>
      <c r="X123" s="10">
        <f t="shared" si="1"/>
        <v>-0.26000000000000068</v>
      </c>
    </row>
    <row r="124" spans="1:24" ht="15.75" thickBot="1">
      <c r="A124" s="3">
        <v>123</v>
      </c>
      <c r="B124" s="4" t="s">
        <v>662</v>
      </c>
      <c r="C124" s="4" t="s">
        <v>94</v>
      </c>
      <c r="D124" s="3" t="s">
        <v>32</v>
      </c>
      <c r="E124" s="3">
        <v>26</v>
      </c>
      <c r="F124" s="3">
        <v>2018</v>
      </c>
      <c r="G124" s="3">
        <v>123</v>
      </c>
      <c r="H124" s="3">
        <v>413</v>
      </c>
      <c r="I124" s="3">
        <v>113</v>
      </c>
      <c r="J124" s="3">
        <v>21</v>
      </c>
      <c r="K124" s="3">
        <v>0</v>
      </c>
      <c r="L124" s="3">
        <v>8</v>
      </c>
      <c r="M124" s="3">
        <v>40</v>
      </c>
      <c r="N124" s="3">
        <v>56</v>
      </c>
      <c r="O124" s="3">
        <v>29</v>
      </c>
      <c r="P124" s="3">
        <v>34</v>
      </c>
      <c r="Q124" s="3">
        <v>0</v>
      </c>
      <c r="R124" s="3">
        <v>0</v>
      </c>
      <c r="S124" s="3">
        <v>0.27400000000000002</v>
      </c>
      <c r="T124" s="3">
        <v>0.70399999999999996</v>
      </c>
      <c r="U124" s="3">
        <v>14.8</v>
      </c>
      <c r="V124" s="3">
        <v>3</v>
      </c>
      <c r="W124" s="3">
        <v>11</v>
      </c>
      <c r="X124" s="9">
        <f t="shared" si="1"/>
        <v>-7.42</v>
      </c>
    </row>
    <row r="125" spans="1:24" ht="15.75" thickBot="1">
      <c r="A125" s="6">
        <v>124</v>
      </c>
      <c r="B125" s="7" t="s">
        <v>235</v>
      </c>
      <c r="C125" s="7" t="s">
        <v>206</v>
      </c>
      <c r="D125" s="6" t="s">
        <v>53</v>
      </c>
      <c r="E125" s="6">
        <v>29</v>
      </c>
      <c r="F125" s="6">
        <v>2018</v>
      </c>
      <c r="G125" s="6">
        <v>154</v>
      </c>
      <c r="H125" s="6">
        <v>523</v>
      </c>
      <c r="I125" s="6">
        <v>123</v>
      </c>
      <c r="J125" s="6">
        <v>33</v>
      </c>
      <c r="K125" s="6">
        <v>3</v>
      </c>
      <c r="L125" s="6">
        <v>4</v>
      </c>
      <c r="M125" s="6">
        <v>52</v>
      </c>
      <c r="N125" s="6">
        <v>66</v>
      </c>
      <c r="O125" s="6">
        <v>83</v>
      </c>
      <c r="P125" s="6">
        <v>125</v>
      </c>
      <c r="Q125" s="6">
        <v>5</v>
      </c>
      <c r="R125" s="6">
        <v>1</v>
      </c>
      <c r="S125" s="6">
        <v>0.23499999999999999</v>
      </c>
      <c r="T125" s="6">
        <v>0.67</v>
      </c>
      <c r="U125" s="6">
        <v>14.4</v>
      </c>
      <c r="V125" s="6">
        <v>2</v>
      </c>
      <c r="W125" s="6">
        <v>13</v>
      </c>
      <c r="X125" s="10">
        <f t="shared" si="1"/>
        <v>-8.6500000000000057</v>
      </c>
    </row>
    <row r="126" spans="1:24" ht="15.75" thickBot="1">
      <c r="A126" s="3">
        <v>125</v>
      </c>
      <c r="B126" s="4" t="s">
        <v>663</v>
      </c>
      <c r="C126" s="4" t="s">
        <v>167</v>
      </c>
      <c r="D126" s="3" t="s">
        <v>10</v>
      </c>
      <c r="E126" s="3">
        <v>25</v>
      </c>
      <c r="F126" s="3">
        <v>2018</v>
      </c>
      <c r="G126" s="3">
        <v>101</v>
      </c>
      <c r="H126" s="3">
        <v>364</v>
      </c>
      <c r="I126" s="3">
        <v>93</v>
      </c>
      <c r="J126" s="3">
        <v>25</v>
      </c>
      <c r="K126" s="3">
        <v>1</v>
      </c>
      <c r="L126" s="3">
        <v>13</v>
      </c>
      <c r="M126" s="3">
        <v>50</v>
      </c>
      <c r="N126" s="3">
        <v>35</v>
      </c>
      <c r="O126" s="3">
        <v>24</v>
      </c>
      <c r="P126" s="3">
        <v>67</v>
      </c>
      <c r="Q126" s="3">
        <v>0</v>
      </c>
      <c r="R126" s="3">
        <v>1</v>
      </c>
      <c r="S126" s="3">
        <v>0.25600000000000001</v>
      </c>
      <c r="T126" s="3">
        <v>0.73599999999999999</v>
      </c>
      <c r="U126" s="3">
        <v>14.1</v>
      </c>
      <c r="V126" s="3">
        <v>0</v>
      </c>
      <c r="W126" s="3">
        <v>12</v>
      </c>
      <c r="X126" s="9">
        <f t="shared" si="1"/>
        <v>-4.4099999999999966</v>
      </c>
    </row>
    <row r="127" spans="1:24" ht="15.75" thickBot="1">
      <c r="A127" s="6">
        <v>126</v>
      </c>
      <c r="B127" s="7" t="s">
        <v>266</v>
      </c>
      <c r="C127" s="7" t="s">
        <v>259</v>
      </c>
      <c r="D127" s="6" t="s">
        <v>53</v>
      </c>
      <c r="E127" s="6">
        <v>31</v>
      </c>
      <c r="F127" s="6">
        <v>2018</v>
      </c>
      <c r="G127" s="6">
        <v>107</v>
      </c>
      <c r="H127" s="6">
        <v>362</v>
      </c>
      <c r="I127" s="6">
        <v>104</v>
      </c>
      <c r="J127" s="6">
        <v>20</v>
      </c>
      <c r="K127" s="6">
        <v>3</v>
      </c>
      <c r="L127" s="6">
        <v>2</v>
      </c>
      <c r="M127" s="6">
        <v>34</v>
      </c>
      <c r="N127" s="6">
        <v>42</v>
      </c>
      <c r="O127" s="6">
        <v>19</v>
      </c>
      <c r="P127" s="6">
        <v>72</v>
      </c>
      <c r="Q127" s="6">
        <v>28</v>
      </c>
      <c r="R127" s="6">
        <v>12</v>
      </c>
      <c r="S127" s="6">
        <v>0.28699999999999998</v>
      </c>
      <c r="T127" s="6">
        <v>0.70099999999999996</v>
      </c>
      <c r="U127" s="6">
        <v>13.5</v>
      </c>
      <c r="V127" s="6">
        <v>3</v>
      </c>
      <c r="W127" s="6">
        <v>2</v>
      </c>
      <c r="X127" s="10">
        <f t="shared" si="1"/>
        <v>-1.7599999999999931</v>
      </c>
    </row>
    <row r="128" spans="1:24" ht="15.75" thickBot="1">
      <c r="A128" s="3">
        <v>127</v>
      </c>
      <c r="B128" s="4" t="s">
        <v>384</v>
      </c>
      <c r="C128" s="4" t="s">
        <v>110</v>
      </c>
      <c r="D128" s="3" t="s">
        <v>29</v>
      </c>
      <c r="E128" s="3">
        <v>30</v>
      </c>
      <c r="F128" s="3">
        <v>2018</v>
      </c>
      <c r="G128" s="3">
        <v>143</v>
      </c>
      <c r="H128" s="3">
        <v>574</v>
      </c>
      <c r="I128" s="3">
        <v>135</v>
      </c>
      <c r="J128" s="3">
        <v>33</v>
      </c>
      <c r="K128" s="3">
        <v>4</v>
      </c>
      <c r="L128" s="3">
        <v>21</v>
      </c>
      <c r="M128" s="3">
        <v>65</v>
      </c>
      <c r="N128" s="3">
        <v>67</v>
      </c>
      <c r="O128" s="3">
        <v>17</v>
      </c>
      <c r="P128" s="3">
        <v>109</v>
      </c>
      <c r="Q128" s="3">
        <v>6</v>
      </c>
      <c r="R128" s="3">
        <v>0</v>
      </c>
      <c r="S128" s="3">
        <v>0.23499999999999999</v>
      </c>
      <c r="T128" s="3">
        <v>0.68100000000000005</v>
      </c>
      <c r="U128" s="3">
        <v>13.2</v>
      </c>
      <c r="V128" s="3">
        <v>6</v>
      </c>
      <c r="W128" s="3">
        <v>15</v>
      </c>
      <c r="X128" s="9">
        <f t="shared" si="1"/>
        <v>-19.920000000000016</v>
      </c>
    </row>
    <row r="129" spans="1:24" ht="15.75" thickBot="1">
      <c r="A129" s="6">
        <v>128</v>
      </c>
      <c r="B129" s="7" t="s">
        <v>607</v>
      </c>
      <c r="C129" s="7" t="s">
        <v>22</v>
      </c>
      <c r="D129" s="6" t="s">
        <v>23</v>
      </c>
      <c r="E129" s="6">
        <v>27</v>
      </c>
      <c r="F129" s="6">
        <v>2018</v>
      </c>
      <c r="G129" s="6">
        <v>159</v>
      </c>
      <c r="H129" s="6">
        <v>622</v>
      </c>
      <c r="I129" s="6">
        <v>144</v>
      </c>
      <c r="J129" s="6">
        <v>27</v>
      </c>
      <c r="K129" s="6">
        <v>1</v>
      </c>
      <c r="L129" s="6">
        <v>33</v>
      </c>
      <c r="M129" s="6">
        <v>94</v>
      </c>
      <c r="N129" s="6">
        <v>78</v>
      </c>
      <c r="O129" s="6">
        <v>72</v>
      </c>
      <c r="P129" s="6">
        <v>187</v>
      </c>
      <c r="Q129" s="6">
        <v>1</v>
      </c>
      <c r="R129" s="6">
        <v>0</v>
      </c>
      <c r="S129" s="6">
        <v>0.23200000000000001</v>
      </c>
      <c r="T129" s="6">
        <v>0.75</v>
      </c>
      <c r="U129" s="6">
        <v>13.2</v>
      </c>
      <c r="V129" s="6">
        <v>2</v>
      </c>
      <c r="W129" s="6">
        <v>17</v>
      </c>
      <c r="X129" s="10">
        <f t="shared" si="1"/>
        <v>-1.3399999999999803</v>
      </c>
    </row>
    <row r="130" spans="1:24" ht="15.75" thickBot="1">
      <c r="A130" s="3">
        <v>129</v>
      </c>
      <c r="B130" s="4" t="s">
        <v>664</v>
      </c>
      <c r="C130" s="4" t="s">
        <v>25</v>
      </c>
      <c r="D130" s="3" t="s">
        <v>26</v>
      </c>
      <c r="E130" s="3">
        <v>24</v>
      </c>
      <c r="F130" s="3">
        <v>2018</v>
      </c>
      <c r="G130" s="3">
        <v>60</v>
      </c>
      <c r="H130" s="3">
        <v>206</v>
      </c>
      <c r="I130" s="3">
        <v>52</v>
      </c>
      <c r="J130" s="3">
        <v>5</v>
      </c>
      <c r="K130" s="3">
        <v>2</v>
      </c>
      <c r="L130" s="3">
        <v>13</v>
      </c>
      <c r="M130" s="3">
        <v>28</v>
      </c>
      <c r="N130" s="3">
        <v>30</v>
      </c>
      <c r="O130" s="3">
        <v>27</v>
      </c>
      <c r="P130" s="3">
        <v>57</v>
      </c>
      <c r="Q130" s="3">
        <v>6</v>
      </c>
      <c r="R130" s="3">
        <v>5</v>
      </c>
      <c r="S130" s="3">
        <v>0.252</v>
      </c>
      <c r="T130" s="3">
        <v>0.83299999999999996</v>
      </c>
      <c r="U130" s="3">
        <v>13.1</v>
      </c>
      <c r="V130" s="3">
        <v>3</v>
      </c>
      <c r="W130" s="3">
        <v>3</v>
      </c>
      <c r="X130" s="9">
        <f t="shared" ref="X130:X193" si="2">((0.47*(I130-J130-K130-L130)+0.78*J130+1.09*K130+1.4*L130+0.33*(O130-V130)+0.3*Q130-0.52*R130-0.26*(H130-I130-W130)-0.72*W130))</f>
        <v>5.0199999999999925</v>
      </c>
    </row>
    <row r="131" spans="1:24" ht="15.75" thickBot="1">
      <c r="A131" s="6">
        <v>130</v>
      </c>
      <c r="B131" s="7" t="s">
        <v>590</v>
      </c>
      <c r="C131" s="7" t="s">
        <v>59</v>
      </c>
      <c r="D131" s="6" t="s">
        <v>26</v>
      </c>
      <c r="E131" s="6">
        <v>27</v>
      </c>
      <c r="F131" s="6">
        <v>2018</v>
      </c>
      <c r="G131" s="6">
        <v>122</v>
      </c>
      <c r="H131" s="6">
        <v>433</v>
      </c>
      <c r="I131" s="6">
        <v>130</v>
      </c>
      <c r="J131" s="6">
        <v>28</v>
      </c>
      <c r="K131" s="6">
        <v>1</v>
      </c>
      <c r="L131" s="6">
        <v>6</v>
      </c>
      <c r="M131" s="6">
        <v>45</v>
      </c>
      <c r="N131" s="6">
        <v>46</v>
      </c>
      <c r="O131" s="6">
        <v>26</v>
      </c>
      <c r="P131" s="6">
        <v>80</v>
      </c>
      <c r="Q131" s="6">
        <v>9</v>
      </c>
      <c r="R131" s="6">
        <v>7</v>
      </c>
      <c r="S131" s="6">
        <v>0.3</v>
      </c>
      <c r="T131" s="6">
        <v>0.749</v>
      </c>
      <c r="U131" s="6">
        <v>13</v>
      </c>
      <c r="V131" s="6">
        <v>0</v>
      </c>
      <c r="W131" s="6">
        <v>7</v>
      </c>
      <c r="X131" s="10">
        <f t="shared" si="2"/>
        <v>1.6199999999999823</v>
      </c>
    </row>
    <row r="132" spans="1:24" ht="15.75" thickBot="1">
      <c r="A132" s="3">
        <v>131</v>
      </c>
      <c r="B132" s="4" t="s">
        <v>299</v>
      </c>
      <c r="C132" s="4" t="s">
        <v>665</v>
      </c>
      <c r="D132" s="3" t="s">
        <v>9</v>
      </c>
      <c r="E132" s="3">
        <v>29</v>
      </c>
      <c r="F132" s="3">
        <v>2018</v>
      </c>
      <c r="G132" s="3">
        <v>118</v>
      </c>
      <c r="H132" s="3">
        <v>393</v>
      </c>
      <c r="I132" s="3">
        <v>94</v>
      </c>
      <c r="J132" s="3">
        <v>21</v>
      </c>
      <c r="K132" s="3">
        <v>3</v>
      </c>
      <c r="L132" s="3">
        <v>10</v>
      </c>
      <c r="M132" s="3">
        <v>48</v>
      </c>
      <c r="N132" s="3">
        <v>45</v>
      </c>
      <c r="O132" s="3">
        <v>42</v>
      </c>
      <c r="P132" s="3">
        <v>134</v>
      </c>
      <c r="Q132" s="3">
        <v>4</v>
      </c>
      <c r="R132" s="3">
        <v>1</v>
      </c>
      <c r="S132" s="3">
        <v>0.23899999999999999</v>
      </c>
      <c r="T132" s="3">
        <v>0.70299999999999996</v>
      </c>
      <c r="U132" s="3">
        <v>13</v>
      </c>
      <c r="V132" s="3">
        <v>5</v>
      </c>
      <c r="W132" s="3">
        <v>1</v>
      </c>
      <c r="X132" s="9">
        <f t="shared" si="2"/>
        <v>-3.4599999999999946</v>
      </c>
    </row>
    <row r="133" spans="1:24" ht="15.75" thickBot="1">
      <c r="A133" s="6">
        <v>132</v>
      </c>
      <c r="B133" s="7" t="s">
        <v>233</v>
      </c>
      <c r="C133" s="7" t="s">
        <v>88</v>
      </c>
      <c r="D133" s="6" t="s">
        <v>23</v>
      </c>
      <c r="E133" s="6">
        <v>31</v>
      </c>
      <c r="F133" s="6">
        <v>2018</v>
      </c>
      <c r="G133" s="6">
        <v>159</v>
      </c>
      <c r="H133" s="6">
        <v>605</v>
      </c>
      <c r="I133" s="6">
        <v>140</v>
      </c>
      <c r="J133" s="6">
        <v>30</v>
      </c>
      <c r="K133" s="6">
        <v>0</v>
      </c>
      <c r="L133" s="6">
        <v>38</v>
      </c>
      <c r="M133" s="6">
        <v>99</v>
      </c>
      <c r="N133" s="6">
        <v>83</v>
      </c>
      <c r="O133" s="6">
        <v>59</v>
      </c>
      <c r="P133" s="6">
        <v>126</v>
      </c>
      <c r="Q133" s="6">
        <v>0</v>
      </c>
      <c r="R133" s="6">
        <v>1</v>
      </c>
      <c r="S133" s="6">
        <v>0.23100000000000001</v>
      </c>
      <c r="T133" s="6">
        <v>0.77600000000000002</v>
      </c>
      <c r="U133" s="6">
        <v>13</v>
      </c>
      <c r="V133" s="6">
        <v>8</v>
      </c>
      <c r="W133" s="6">
        <v>16</v>
      </c>
      <c r="X133" s="10">
        <f t="shared" si="2"/>
        <v>-1.5100000000000087</v>
      </c>
    </row>
    <row r="134" spans="1:24" ht="15.75" thickBot="1">
      <c r="A134" s="3">
        <v>133</v>
      </c>
      <c r="B134" s="4" t="s">
        <v>666</v>
      </c>
      <c r="C134" s="4" t="s">
        <v>22</v>
      </c>
      <c r="D134" s="3" t="s">
        <v>29</v>
      </c>
      <c r="E134" s="3">
        <v>24</v>
      </c>
      <c r="F134" s="3">
        <v>2018</v>
      </c>
      <c r="G134" s="3">
        <v>42</v>
      </c>
      <c r="H134" s="3">
        <v>158</v>
      </c>
      <c r="I134" s="3">
        <v>55</v>
      </c>
      <c r="J134" s="3">
        <v>8</v>
      </c>
      <c r="K134" s="3">
        <v>0</v>
      </c>
      <c r="L134" s="3">
        <v>3</v>
      </c>
      <c r="M134" s="3">
        <v>17</v>
      </c>
      <c r="N134" s="3">
        <v>21</v>
      </c>
      <c r="O134" s="3">
        <v>6</v>
      </c>
      <c r="P134" s="3">
        <v>14</v>
      </c>
      <c r="Q134" s="3">
        <v>0</v>
      </c>
      <c r="R134" s="3">
        <v>0</v>
      </c>
      <c r="S134" s="3">
        <v>0.34799999999999998</v>
      </c>
      <c r="T134" s="3">
        <v>0.83899999999999997</v>
      </c>
      <c r="U134" s="3">
        <v>12.9</v>
      </c>
      <c r="V134" s="3">
        <v>3</v>
      </c>
      <c r="W134" s="3">
        <v>0</v>
      </c>
      <c r="X134" s="9">
        <f t="shared" si="2"/>
        <v>5.3299999999999983</v>
      </c>
    </row>
    <row r="135" spans="1:24" ht="15.75" thickBot="1">
      <c r="A135" s="6">
        <v>134</v>
      </c>
      <c r="B135" s="7" t="s">
        <v>352</v>
      </c>
      <c r="C135" s="7" t="s">
        <v>35</v>
      </c>
      <c r="D135" s="6" t="s">
        <v>44</v>
      </c>
      <c r="E135" s="6">
        <v>26</v>
      </c>
      <c r="F135" s="6">
        <v>2018</v>
      </c>
      <c r="G135" s="6">
        <v>157</v>
      </c>
      <c r="H135" s="6">
        <v>575</v>
      </c>
      <c r="I135" s="6">
        <v>141</v>
      </c>
      <c r="J135" s="6">
        <v>33</v>
      </c>
      <c r="K135" s="6">
        <v>2</v>
      </c>
      <c r="L135" s="6">
        <v>10</v>
      </c>
      <c r="M135" s="6">
        <v>63</v>
      </c>
      <c r="N135" s="6">
        <v>57</v>
      </c>
      <c r="O135" s="6">
        <v>48</v>
      </c>
      <c r="P135" s="6">
        <v>127</v>
      </c>
      <c r="Q135" s="6">
        <v>1</v>
      </c>
      <c r="R135" s="6">
        <v>0</v>
      </c>
      <c r="S135" s="6">
        <v>0.245</v>
      </c>
      <c r="T135" s="6">
        <v>0.66700000000000004</v>
      </c>
      <c r="U135" s="6">
        <v>12.9</v>
      </c>
      <c r="V135" s="6">
        <v>3</v>
      </c>
      <c r="W135" s="6">
        <v>13</v>
      </c>
      <c r="X135" s="10">
        <f t="shared" si="2"/>
        <v>-16.629999999999995</v>
      </c>
    </row>
    <row r="136" spans="1:24" ht="15.75" thickBot="1">
      <c r="A136" s="3">
        <v>135</v>
      </c>
      <c r="B136" s="4" t="s">
        <v>471</v>
      </c>
      <c r="C136" s="4" t="s">
        <v>206</v>
      </c>
      <c r="D136" s="3" t="s">
        <v>44</v>
      </c>
      <c r="E136" s="3">
        <v>26</v>
      </c>
      <c r="F136" s="3">
        <v>2018</v>
      </c>
      <c r="G136" s="3">
        <v>87</v>
      </c>
      <c r="H136" s="3">
        <v>233</v>
      </c>
      <c r="I136" s="3">
        <v>57</v>
      </c>
      <c r="J136" s="3">
        <v>10</v>
      </c>
      <c r="K136" s="3">
        <v>0</v>
      </c>
      <c r="L136" s="3">
        <v>12</v>
      </c>
      <c r="M136" s="3">
        <v>38</v>
      </c>
      <c r="N136" s="3">
        <v>42</v>
      </c>
      <c r="O136" s="3">
        <v>21</v>
      </c>
      <c r="P136" s="3">
        <v>53</v>
      </c>
      <c r="Q136" s="3">
        <v>1</v>
      </c>
      <c r="R136" s="3">
        <v>0</v>
      </c>
      <c r="S136" s="3">
        <v>0.245</v>
      </c>
      <c r="T136" s="3">
        <v>0.76500000000000001</v>
      </c>
      <c r="U136" s="3">
        <v>12.5</v>
      </c>
      <c r="V136" s="3">
        <v>7</v>
      </c>
      <c r="W136" s="3">
        <v>5</v>
      </c>
      <c r="X136" s="9">
        <f t="shared" si="2"/>
        <v>-2.0900000000000087</v>
      </c>
    </row>
    <row r="137" spans="1:24" ht="15.75" thickBot="1">
      <c r="A137" s="6">
        <v>136</v>
      </c>
      <c r="B137" s="7" t="s">
        <v>27</v>
      </c>
      <c r="C137" s="7" t="s">
        <v>83</v>
      </c>
      <c r="D137" s="6" t="s">
        <v>29</v>
      </c>
      <c r="E137" s="6">
        <v>33</v>
      </c>
      <c r="F137" s="6">
        <v>2018</v>
      </c>
      <c r="G137" s="6">
        <v>105</v>
      </c>
      <c r="H137" s="6">
        <v>406</v>
      </c>
      <c r="I137" s="6">
        <v>105</v>
      </c>
      <c r="J137" s="6">
        <v>30</v>
      </c>
      <c r="K137" s="6">
        <v>5</v>
      </c>
      <c r="L137" s="6">
        <v>3</v>
      </c>
      <c r="M137" s="6">
        <v>40</v>
      </c>
      <c r="N137" s="6">
        <v>60</v>
      </c>
      <c r="O137" s="6">
        <v>47</v>
      </c>
      <c r="P137" s="6">
        <v>102</v>
      </c>
      <c r="Q137" s="6">
        <v>22</v>
      </c>
      <c r="R137" s="6">
        <v>5</v>
      </c>
      <c r="S137" s="6">
        <v>0.25900000000000001</v>
      </c>
      <c r="T137" s="6">
        <v>0.71599999999999997</v>
      </c>
      <c r="U137" s="6">
        <v>12.4</v>
      </c>
      <c r="V137" s="6">
        <v>2</v>
      </c>
      <c r="W137" s="6">
        <v>6</v>
      </c>
      <c r="X137" s="10">
        <f t="shared" si="2"/>
        <v>2.3700000000000117</v>
      </c>
    </row>
    <row r="138" spans="1:24" ht="15.75" thickBot="1">
      <c r="A138" s="3">
        <v>137</v>
      </c>
      <c r="B138" s="4" t="s">
        <v>469</v>
      </c>
      <c r="C138" s="4" t="s">
        <v>41</v>
      </c>
      <c r="D138" s="3" t="s">
        <v>9</v>
      </c>
      <c r="E138" s="3">
        <v>27</v>
      </c>
      <c r="F138" s="3">
        <v>2018</v>
      </c>
      <c r="G138" s="3">
        <v>156</v>
      </c>
      <c r="H138" s="3">
        <v>650</v>
      </c>
      <c r="I138" s="3">
        <v>168</v>
      </c>
      <c r="J138" s="3">
        <v>30</v>
      </c>
      <c r="K138" s="3">
        <v>0</v>
      </c>
      <c r="L138" s="3">
        <v>4</v>
      </c>
      <c r="M138" s="3">
        <v>51</v>
      </c>
      <c r="N138" s="3">
        <v>82</v>
      </c>
      <c r="O138" s="3">
        <v>67</v>
      </c>
      <c r="P138" s="3">
        <v>51</v>
      </c>
      <c r="Q138" s="3">
        <v>13</v>
      </c>
      <c r="R138" s="3">
        <v>7</v>
      </c>
      <c r="S138" s="3">
        <v>0.25900000000000001</v>
      </c>
      <c r="T138" s="3">
        <v>0.65400000000000003</v>
      </c>
      <c r="U138" s="3">
        <v>12.2</v>
      </c>
      <c r="V138" s="3">
        <v>6</v>
      </c>
      <c r="W138" s="3">
        <v>9</v>
      </c>
      <c r="X138" s="9">
        <f t="shared" si="2"/>
        <v>-17.090000000000014</v>
      </c>
    </row>
    <row r="139" spans="1:24" ht="15.75" thickBot="1">
      <c r="A139" s="6">
        <v>138</v>
      </c>
      <c r="B139" s="7" t="s">
        <v>96</v>
      </c>
      <c r="C139" s="7" t="s">
        <v>83</v>
      </c>
      <c r="D139" s="6" t="s">
        <v>44</v>
      </c>
      <c r="E139" s="6">
        <v>34</v>
      </c>
      <c r="F139" s="6">
        <v>2018</v>
      </c>
      <c r="G139" s="6">
        <v>141</v>
      </c>
      <c r="H139" s="6">
        <v>487</v>
      </c>
      <c r="I139" s="6">
        <v>126</v>
      </c>
      <c r="J139" s="6">
        <v>38</v>
      </c>
      <c r="K139" s="6">
        <v>0</v>
      </c>
      <c r="L139" s="6">
        <v>0</v>
      </c>
      <c r="M139" s="6">
        <v>46</v>
      </c>
      <c r="N139" s="6">
        <v>54</v>
      </c>
      <c r="O139" s="6">
        <v>55</v>
      </c>
      <c r="P139" s="6">
        <v>100</v>
      </c>
      <c r="Q139" s="6">
        <v>3</v>
      </c>
      <c r="R139" s="6">
        <v>2</v>
      </c>
      <c r="S139" s="6">
        <v>0.25900000000000001</v>
      </c>
      <c r="T139" s="6">
        <v>0.68</v>
      </c>
      <c r="U139" s="6">
        <v>12.1</v>
      </c>
      <c r="V139" s="6">
        <v>10</v>
      </c>
      <c r="W139" s="6">
        <v>26</v>
      </c>
      <c r="X139" s="10">
        <f t="shared" si="2"/>
        <v>-20.110000000000014</v>
      </c>
    </row>
    <row r="140" spans="1:24" ht="15.75" thickBot="1">
      <c r="A140" s="3">
        <v>139</v>
      </c>
      <c r="B140" s="4" t="s">
        <v>667</v>
      </c>
      <c r="C140" s="4" t="s">
        <v>46</v>
      </c>
      <c r="D140" s="3" t="s">
        <v>32</v>
      </c>
      <c r="E140" s="3">
        <v>28</v>
      </c>
      <c r="F140" s="3">
        <v>2018</v>
      </c>
      <c r="G140" s="3">
        <v>35</v>
      </c>
      <c r="H140" s="3">
        <v>101</v>
      </c>
      <c r="I140" s="3">
        <v>35</v>
      </c>
      <c r="J140" s="3">
        <v>8</v>
      </c>
      <c r="K140" s="3">
        <v>2</v>
      </c>
      <c r="L140" s="3">
        <v>2</v>
      </c>
      <c r="M140" s="3">
        <v>16</v>
      </c>
      <c r="N140" s="3">
        <v>13</v>
      </c>
      <c r="O140" s="3">
        <v>6</v>
      </c>
      <c r="P140" s="3">
        <v>17</v>
      </c>
      <c r="Q140" s="3">
        <v>0</v>
      </c>
      <c r="R140" s="3">
        <v>0</v>
      </c>
      <c r="S140" s="3">
        <v>0.34599999999999997</v>
      </c>
      <c r="T140" s="3">
        <v>0.90400000000000003</v>
      </c>
      <c r="U140" s="3">
        <v>12</v>
      </c>
      <c r="V140" s="3">
        <v>0</v>
      </c>
      <c r="W140" s="3">
        <v>2</v>
      </c>
      <c r="X140" s="9">
        <f t="shared" si="2"/>
        <v>5.9299999999999979</v>
      </c>
    </row>
    <row r="141" spans="1:24" ht="15.75" thickBot="1">
      <c r="A141" s="6">
        <v>140</v>
      </c>
      <c r="B141" s="7" t="s">
        <v>617</v>
      </c>
      <c r="C141" s="7" t="s">
        <v>668</v>
      </c>
      <c r="D141" s="6" t="s">
        <v>53</v>
      </c>
      <c r="E141" s="6">
        <v>27</v>
      </c>
      <c r="F141" s="6">
        <v>2018</v>
      </c>
      <c r="G141" s="6">
        <v>150</v>
      </c>
      <c r="H141" s="6">
        <v>589</v>
      </c>
      <c r="I141" s="6">
        <v>143</v>
      </c>
      <c r="J141" s="6">
        <v>20</v>
      </c>
      <c r="K141" s="6">
        <v>2</v>
      </c>
      <c r="L141" s="6">
        <v>6</v>
      </c>
      <c r="M141" s="6">
        <v>62</v>
      </c>
      <c r="N141" s="6">
        <v>78</v>
      </c>
      <c r="O141" s="6">
        <v>77</v>
      </c>
      <c r="P141" s="6">
        <v>107</v>
      </c>
      <c r="Q141" s="6">
        <v>39</v>
      </c>
      <c r="R141" s="6">
        <v>18</v>
      </c>
      <c r="S141" s="6">
        <v>0.24299999999999999</v>
      </c>
      <c r="T141" s="6">
        <v>0.64300000000000002</v>
      </c>
      <c r="U141" s="6">
        <v>12</v>
      </c>
      <c r="V141" s="6">
        <v>2</v>
      </c>
      <c r="W141" s="6">
        <v>8</v>
      </c>
      <c r="X141" s="10">
        <f t="shared" si="2"/>
        <v>-12.319999999999988</v>
      </c>
    </row>
    <row r="142" spans="1:24" ht="15.75" thickBot="1">
      <c r="A142" s="3">
        <v>141</v>
      </c>
      <c r="B142" s="4" t="s">
        <v>669</v>
      </c>
      <c r="C142" s="4" t="s">
        <v>46</v>
      </c>
      <c r="D142" s="3" t="s">
        <v>9</v>
      </c>
      <c r="E142" s="3">
        <v>24</v>
      </c>
      <c r="F142" s="3">
        <v>2018</v>
      </c>
      <c r="G142" s="3">
        <v>145</v>
      </c>
      <c r="H142" s="3">
        <v>542</v>
      </c>
      <c r="I142" s="3">
        <v>138</v>
      </c>
      <c r="J142" s="3">
        <v>23</v>
      </c>
      <c r="K142" s="3">
        <v>6</v>
      </c>
      <c r="L142" s="3">
        <v>6</v>
      </c>
      <c r="M142" s="3">
        <v>49</v>
      </c>
      <c r="N142" s="3">
        <v>43</v>
      </c>
      <c r="O142" s="3">
        <v>16</v>
      </c>
      <c r="P142" s="3">
        <v>152</v>
      </c>
      <c r="Q142" s="3">
        <v>30</v>
      </c>
      <c r="R142" s="3">
        <v>5</v>
      </c>
      <c r="S142" s="3">
        <v>0.255</v>
      </c>
      <c r="T142" s="3">
        <v>0.63300000000000001</v>
      </c>
      <c r="U142" s="3">
        <v>11.8</v>
      </c>
      <c r="V142" s="3">
        <v>5</v>
      </c>
      <c r="W142" s="3">
        <v>3</v>
      </c>
      <c r="X142" s="9">
        <f t="shared" si="2"/>
        <v>-15.100000000000012</v>
      </c>
    </row>
    <row r="143" spans="1:24" ht="15.75" thickBot="1">
      <c r="A143" s="6">
        <v>142</v>
      </c>
      <c r="B143" s="7" t="s">
        <v>107</v>
      </c>
      <c r="C143" s="7" t="s">
        <v>83</v>
      </c>
      <c r="D143" s="6" t="s">
        <v>32</v>
      </c>
      <c r="E143" s="6">
        <v>30</v>
      </c>
      <c r="F143" s="6">
        <v>2018</v>
      </c>
      <c r="G143" s="6">
        <v>104</v>
      </c>
      <c r="H143" s="6">
        <v>379</v>
      </c>
      <c r="I143" s="6">
        <v>99</v>
      </c>
      <c r="J143" s="6">
        <v>10</v>
      </c>
      <c r="K143" s="6">
        <v>2</v>
      </c>
      <c r="L143" s="6">
        <v>9</v>
      </c>
      <c r="M143" s="6">
        <v>41</v>
      </c>
      <c r="N143" s="6">
        <v>36</v>
      </c>
      <c r="O143" s="6">
        <v>39</v>
      </c>
      <c r="P143" s="6">
        <v>97</v>
      </c>
      <c r="Q143" s="6">
        <v>0</v>
      </c>
      <c r="R143" s="6">
        <v>0</v>
      </c>
      <c r="S143" s="6">
        <v>0.26100000000000001</v>
      </c>
      <c r="T143" s="6">
        <v>0.70299999999999996</v>
      </c>
      <c r="U143" s="6">
        <v>11.7</v>
      </c>
      <c r="V143" s="6">
        <v>3</v>
      </c>
      <c r="W143" s="6">
        <v>4</v>
      </c>
      <c r="X143" s="10">
        <f t="shared" si="2"/>
        <v>-3.5200000000000147</v>
      </c>
    </row>
    <row r="144" spans="1:24" ht="15.75" thickBot="1">
      <c r="A144" s="3">
        <v>143</v>
      </c>
      <c r="B144" s="4" t="s">
        <v>451</v>
      </c>
      <c r="C144" s="4" t="s">
        <v>81</v>
      </c>
      <c r="D144" s="3" t="s">
        <v>10</v>
      </c>
      <c r="E144" s="3">
        <v>27</v>
      </c>
      <c r="F144" s="3">
        <v>2018</v>
      </c>
      <c r="G144" s="3">
        <v>76</v>
      </c>
      <c r="H144" s="3">
        <v>254</v>
      </c>
      <c r="I144" s="3">
        <v>76</v>
      </c>
      <c r="J144" s="3">
        <v>12</v>
      </c>
      <c r="K144" s="3">
        <v>0</v>
      </c>
      <c r="L144" s="3">
        <v>3</v>
      </c>
      <c r="M144" s="3">
        <v>24</v>
      </c>
      <c r="N144" s="3">
        <v>32</v>
      </c>
      <c r="O144" s="3">
        <v>16</v>
      </c>
      <c r="P144" s="3">
        <v>47</v>
      </c>
      <c r="Q144" s="3">
        <v>0</v>
      </c>
      <c r="R144" s="3">
        <v>0</v>
      </c>
      <c r="S144" s="3">
        <v>0.29899999999999999</v>
      </c>
      <c r="T144" s="3">
        <v>0.72599999999999998</v>
      </c>
      <c r="U144" s="3">
        <v>11.7</v>
      </c>
      <c r="V144" s="3">
        <v>2</v>
      </c>
      <c r="W144" s="3">
        <v>4</v>
      </c>
      <c r="X144" s="9">
        <f t="shared" si="2"/>
        <v>-1.2700000000000005</v>
      </c>
    </row>
    <row r="145" spans="1:24" ht="15.75" thickBot="1">
      <c r="A145" s="6">
        <v>144</v>
      </c>
      <c r="B145" s="7" t="s">
        <v>462</v>
      </c>
      <c r="C145" s="7" t="s">
        <v>94</v>
      </c>
      <c r="D145" s="6" t="s">
        <v>29</v>
      </c>
      <c r="E145" s="6">
        <v>28</v>
      </c>
      <c r="F145" s="6">
        <v>2018</v>
      </c>
      <c r="G145" s="6">
        <v>88</v>
      </c>
      <c r="H145" s="6">
        <v>286</v>
      </c>
      <c r="I145" s="6">
        <v>70</v>
      </c>
      <c r="J145" s="6">
        <v>19</v>
      </c>
      <c r="K145" s="6">
        <v>0</v>
      </c>
      <c r="L145" s="6">
        <v>10</v>
      </c>
      <c r="M145" s="6">
        <v>47</v>
      </c>
      <c r="N145" s="6">
        <v>29</v>
      </c>
      <c r="O145" s="6">
        <v>42</v>
      </c>
      <c r="P145" s="6">
        <v>66</v>
      </c>
      <c r="Q145" s="6">
        <v>7</v>
      </c>
      <c r="R145" s="6">
        <v>6</v>
      </c>
      <c r="S145" s="6">
        <v>0.245</v>
      </c>
      <c r="T145" s="6">
        <v>0.75900000000000001</v>
      </c>
      <c r="U145" s="6">
        <v>11.7</v>
      </c>
      <c r="V145" s="6">
        <v>2</v>
      </c>
      <c r="W145" s="6">
        <v>6</v>
      </c>
      <c r="X145" s="10">
        <f t="shared" si="2"/>
        <v>1.3500000000000085</v>
      </c>
    </row>
    <row r="146" spans="1:24" ht="15.75" thickBot="1">
      <c r="A146" s="3">
        <v>145</v>
      </c>
      <c r="B146" s="4" t="s">
        <v>64</v>
      </c>
      <c r="C146" s="4" t="s">
        <v>58</v>
      </c>
      <c r="D146" s="3" t="s">
        <v>23</v>
      </c>
      <c r="E146" s="3">
        <v>38</v>
      </c>
      <c r="F146" s="3">
        <v>2018</v>
      </c>
      <c r="G146" s="3">
        <v>61</v>
      </c>
      <c r="H146" s="3">
        <v>222</v>
      </c>
      <c r="I146" s="3">
        <v>65</v>
      </c>
      <c r="J146" s="3">
        <v>10</v>
      </c>
      <c r="K146" s="3">
        <v>1</v>
      </c>
      <c r="L146" s="3">
        <v>6</v>
      </c>
      <c r="M146" s="3">
        <v>25</v>
      </c>
      <c r="N146" s="3">
        <v>29</v>
      </c>
      <c r="O146" s="3">
        <v>24</v>
      </c>
      <c r="P146" s="3">
        <v>22</v>
      </c>
      <c r="Q146" s="3">
        <v>1</v>
      </c>
      <c r="R146" s="3">
        <v>0</v>
      </c>
      <c r="S146" s="3">
        <v>0.29299999999999998</v>
      </c>
      <c r="T146" s="3">
        <v>0.79100000000000004</v>
      </c>
      <c r="U146" s="3">
        <v>11.5</v>
      </c>
      <c r="V146" s="3">
        <v>1</v>
      </c>
      <c r="W146" s="3">
        <v>10</v>
      </c>
      <c r="X146" s="9">
        <f t="shared" si="2"/>
        <v>2.3199999999999967</v>
      </c>
    </row>
    <row r="147" spans="1:24" ht="15.75" thickBot="1">
      <c r="A147" s="6">
        <v>146</v>
      </c>
      <c r="B147" s="7" t="s">
        <v>289</v>
      </c>
      <c r="C147" s="7" t="s">
        <v>167</v>
      </c>
      <c r="D147" s="6" t="s">
        <v>29</v>
      </c>
      <c r="E147" s="6">
        <v>26</v>
      </c>
      <c r="F147" s="6">
        <v>2018</v>
      </c>
      <c r="G147" s="6">
        <v>111</v>
      </c>
      <c r="H147" s="6">
        <v>407</v>
      </c>
      <c r="I147" s="6">
        <v>98</v>
      </c>
      <c r="J147" s="6">
        <v>29</v>
      </c>
      <c r="K147" s="6">
        <v>3</v>
      </c>
      <c r="L147" s="6">
        <v>20</v>
      </c>
      <c r="M147" s="6">
        <v>64</v>
      </c>
      <c r="N147" s="6">
        <v>48</v>
      </c>
      <c r="O147" s="6">
        <v>24</v>
      </c>
      <c r="P147" s="6">
        <v>101</v>
      </c>
      <c r="Q147" s="6">
        <v>0</v>
      </c>
      <c r="R147" s="6">
        <v>0</v>
      </c>
      <c r="S147" s="6">
        <v>0.24099999999999999</v>
      </c>
      <c r="T147" s="6">
        <v>0.75600000000000001</v>
      </c>
      <c r="U147" s="6">
        <v>11.5</v>
      </c>
      <c r="V147" s="6">
        <v>1</v>
      </c>
      <c r="W147" s="6">
        <v>7</v>
      </c>
      <c r="X147" s="10">
        <f t="shared" si="2"/>
        <v>-0.46000000000000174</v>
      </c>
    </row>
    <row r="148" spans="1:24" ht="15.75" thickBot="1">
      <c r="A148" s="3">
        <v>147</v>
      </c>
      <c r="B148" s="4" t="s">
        <v>670</v>
      </c>
      <c r="C148" s="4" t="s">
        <v>41</v>
      </c>
      <c r="D148" s="3" t="s">
        <v>53</v>
      </c>
      <c r="E148" s="3">
        <v>24</v>
      </c>
      <c r="F148" s="3">
        <v>2018</v>
      </c>
      <c r="G148" s="3">
        <v>146</v>
      </c>
      <c r="H148" s="3">
        <v>510</v>
      </c>
      <c r="I148" s="3">
        <v>134</v>
      </c>
      <c r="J148" s="3">
        <v>27</v>
      </c>
      <c r="K148" s="3">
        <v>3</v>
      </c>
      <c r="L148" s="3">
        <v>13</v>
      </c>
      <c r="M148" s="3">
        <v>69</v>
      </c>
      <c r="N148" s="3">
        <v>62</v>
      </c>
      <c r="O148" s="3">
        <v>49</v>
      </c>
      <c r="P148" s="3">
        <v>51</v>
      </c>
      <c r="Q148" s="3">
        <v>15</v>
      </c>
      <c r="R148" s="3">
        <v>9</v>
      </c>
      <c r="S148" s="3">
        <v>0.26300000000000001</v>
      </c>
      <c r="T148" s="3">
        <v>0.73599999999999999</v>
      </c>
      <c r="U148" s="3">
        <v>11.4</v>
      </c>
      <c r="V148" s="3">
        <v>6</v>
      </c>
      <c r="W148" s="3">
        <v>7</v>
      </c>
      <c r="X148" s="9">
        <f t="shared" si="2"/>
        <v>-1.6699999999999955</v>
      </c>
    </row>
    <row r="149" spans="1:24" ht="15.75" thickBot="1">
      <c r="A149" s="6">
        <v>148</v>
      </c>
      <c r="B149" s="7" t="s">
        <v>671</v>
      </c>
      <c r="C149" s="7" t="s">
        <v>58</v>
      </c>
      <c r="D149" s="6" t="s">
        <v>9</v>
      </c>
      <c r="E149" s="6">
        <v>23</v>
      </c>
      <c r="F149" s="6">
        <v>2018</v>
      </c>
      <c r="G149" s="6">
        <v>130</v>
      </c>
      <c r="H149" s="6">
        <v>470</v>
      </c>
      <c r="I149" s="6">
        <v>113</v>
      </c>
      <c r="J149" s="6">
        <v>10</v>
      </c>
      <c r="K149" s="6">
        <v>1</v>
      </c>
      <c r="L149" s="6">
        <v>21</v>
      </c>
      <c r="M149" s="6">
        <v>70</v>
      </c>
      <c r="N149" s="6">
        <v>54</v>
      </c>
      <c r="O149" s="6">
        <v>22</v>
      </c>
      <c r="P149" s="6">
        <v>110</v>
      </c>
      <c r="Q149" s="6">
        <v>10</v>
      </c>
      <c r="R149" s="6">
        <v>2</v>
      </c>
      <c r="S149" s="6">
        <v>0.24</v>
      </c>
      <c r="T149" s="6">
        <v>0.67500000000000004</v>
      </c>
      <c r="U149" s="6">
        <v>11.2</v>
      </c>
      <c r="V149" s="6">
        <v>1</v>
      </c>
      <c r="W149" s="6">
        <v>10</v>
      </c>
      <c r="X149" s="10">
        <f t="shared" si="2"/>
        <v>-12.169999999999984</v>
      </c>
    </row>
    <row r="150" spans="1:24" ht="15.75" thickBot="1">
      <c r="A150" s="3">
        <v>149</v>
      </c>
      <c r="B150" s="4" t="s">
        <v>385</v>
      </c>
      <c r="C150" s="4" t="s">
        <v>28</v>
      </c>
      <c r="D150" s="3" t="s">
        <v>32</v>
      </c>
      <c r="E150" s="3">
        <v>29</v>
      </c>
      <c r="F150" s="3">
        <v>2018</v>
      </c>
      <c r="G150" s="3">
        <v>141</v>
      </c>
      <c r="H150" s="3">
        <v>528</v>
      </c>
      <c r="I150" s="3">
        <v>135</v>
      </c>
      <c r="J150" s="3">
        <v>32</v>
      </c>
      <c r="K150" s="3">
        <v>1</v>
      </c>
      <c r="L150" s="3">
        <v>15</v>
      </c>
      <c r="M150" s="3">
        <v>58</v>
      </c>
      <c r="N150" s="3">
        <v>70</v>
      </c>
      <c r="O150" s="3">
        <v>48</v>
      </c>
      <c r="P150" s="3">
        <v>79</v>
      </c>
      <c r="Q150" s="3">
        <v>0</v>
      </c>
      <c r="R150" s="3">
        <v>1</v>
      </c>
      <c r="S150" s="3">
        <v>0.25600000000000001</v>
      </c>
      <c r="T150" s="3">
        <v>0.72499999999999998</v>
      </c>
      <c r="U150" s="3">
        <v>11.2</v>
      </c>
      <c r="V150" s="3">
        <v>2</v>
      </c>
      <c r="W150" s="3">
        <v>18</v>
      </c>
      <c r="X150" s="9">
        <f t="shared" si="2"/>
        <v>-7.8599999999999905</v>
      </c>
    </row>
    <row r="151" spans="1:24" ht="15.75" thickBot="1">
      <c r="A151" s="6">
        <v>150</v>
      </c>
      <c r="B151" s="7" t="s">
        <v>605</v>
      </c>
      <c r="C151" s="7" t="s">
        <v>35</v>
      </c>
      <c r="D151" s="6" t="s">
        <v>26</v>
      </c>
      <c r="E151" s="6">
        <v>25</v>
      </c>
      <c r="F151" s="6">
        <v>2018</v>
      </c>
      <c r="G151" s="6">
        <v>121</v>
      </c>
      <c r="H151" s="6">
        <v>491</v>
      </c>
      <c r="I151" s="6">
        <v>116</v>
      </c>
      <c r="J151" s="6">
        <v>16</v>
      </c>
      <c r="K151" s="6">
        <v>2</v>
      </c>
      <c r="L151" s="6">
        <v>13</v>
      </c>
      <c r="M151" s="6">
        <v>41</v>
      </c>
      <c r="N151" s="6">
        <v>58</v>
      </c>
      <c r="O151" s="6">
        <v>31</v>
      </c>
      <c r="P151" s="6">
        <v>112</v>
      </c>
      <c r="Q151" s="6">
        <v>28</v>
      </c>
      <c r="R151" s="6">
        <v>8</v>
      </c>
      <c r="S151" s="6">
        <v>0.23599999999999999</v>
      </c>
      <c r="T151" s="6">
        <v>0.65200000000000002</v>
      </c>
      <c r="U151" s="6">
        <v>11.1</v>
      </c>
      <c r="V151" s="6">
        <v>12</v>
      </c>
      <c r="W151" s="6">
        <v>4</v>
      </c>
      <c r="X151" s="10">
        <f t="shared" si="2"/>
        <v>-16.020000000000014</v>
      </c>
    </row>
    <row r="152" spans="1:24" ht="15.75" thickBot="1">
      <c r="A152" s="3">
        <v>151</v>
      </c>
      <c r="B152" s="4" t="s">
        <v>82</v>
      </c>
      <c r="C152" s="4" t="s">
        <v>205</v>
      </c>
      <c r="D152" s="3" t="s">
        <v>44</v>
      </c>
      <c r="E152" s="3">
        <v>27</v>
      </c>
      <c r="F152" s="3">
        <v>2018</v>
      </c>
      <c r="G152" s="3">
        <v>139</v>
      </c>
      <c r="H152" s="3">
        <v>464</v>
      </c>
      <c r="I152" s="3">
        <v>108</v>
      </c>
      <c r="J152" s="3">
        <v>13</v>
      </c>
      <c r="K152" s="3">
        <v>1</v>
      </c>
      <c r="L152" s="3">
        <v>23</v>
      </c>
      <c r="M152" s="3">
        <v>75</v>
      </c>
      <c r="N152" s="3">
        <v>62</v>
      </c>
      <c r="O152" s="3">
        <v>49</v>
      </c>
      <c r="P152" s="3">
        <v>74</v>
      </c>
      <c r="Q152" s="3">
        <v>0</v>
      </c>
      <c r="R152" s="3">
        <v>3</v>
      </c>
      <c r="S152" s="3">
        <v>0.23300000000000001</v>
      </c>
      <c r="T152" s="3">
        <v>0.72</v>
      </c>
      <c r="U152" s="3">
        <v>10.9</v>
      </c>
      <c r="V152" s="3">
        <v>4</v>
      </c>
      <c r="W152" s="3">
        <v>14</v>
      </c>
      <c r="X152" s="9">
        <f t="shared" si="2"/>
        <v>-8.9099999999999984</v>
      </c>
    </row>
    <row r="153" spans="1:24" ht="15.75" thickBot="1">
      <c r="A153" s="6">
        <v>152</v>
      </c>
      <c r="B153" s="7" t="s">
        <v>191</v>
      </c>
      <c r="C153" s="7" t="s">
        <v>31</v>
      </c>
      <c r="D153" s="6" t="s">
        <v>10</v>
      </c>
      <c r="E153" s="6">
        <v>31</v>
      </c>
      <c r="F153" s="6">
        <v>2018</v>
      </c>
      <c r="G153" s="6">
        <v>133</v>
      </c>
      <c r="H153" s="6">
        <v>420</v>
      </c>
      <c r="I153" s="6">
        <v>102</v>
      </c>
      <c r="J153" s="6">
        <v>23</v>
      </c>
      <c r="K153" s="6">
        <v>0</v>
      </c>
      <c r="L153" s="6">
        <v>15</v>
      </c>
      <c r="M153" s="6">
        <v>48</v>
      </c>
      <c r="N153" s="6">
        <v>41</v>
      </c>
      <c r="O153" s="6">
        <v>39</v>
      </c>
      <c r="P153" s="6">
        <v>138</v>
      </c>
      <c r="Q153" s="6">
        <v>0</v>
      </c>
      <c r="R153" s="6">
        <v>1</v>
      </c>
      <c r="S153" s="6">
        <v>0.24299999999999999</v>
      </c>
      <c r="T153" s="6">
        <v>0.71199999999999997</v>
      </c>
      <c r="U153" s="6">
        <v>10.8</v>
      </c>
      <c r="V153" s="6">
        <v>1</v>
      </c>
      <c r="W153" s="6">
        <v>9</v>
      </c>
      <c r="X153" s="10">
        <f t="shared" si="2"/>
        <v>-5.7799999999999967</v>
      </c>
    </row>
    <row r="154" spans="1:24" ht="15.75" thickBot="1">
      <c r="A154" s="3">
        <v>153</v>
      </c>
      <c r="B154" s="4" t="s">
        <v>672</v>
      </c>
      <c r="C154" s="4" t="s">
        <v>58</v>
      </c>
      <c r="D154" s="3" t="s">
        <v>26</v>
      </c>
      <c r="E154" s="3">
        <v>23</v>
      </c>
      <c r="F154" s="3">
        <v>2018</v>
      </c>
      <c r="G154" s="3">
        <v>69</v>
      </c>
      <c r="H154" s="3">
        <v>196</v>
      </c>
      <c r="I154" s="3">
        <v>55</v>
      </c>
      <c r="J154" s="3">
        <v>8</v>
      </c>
      <c r="K154" s="3">
        <v>0</v>
      </c>
      <c r="L154" s="3">
        <v>6</v>
      </c>
      <c r="M154" s="3">
        <v>27</v>
      </c>
      <c r="N154" s="3">
        <v>25</v>
      </c>
      <c r="O154" s="3">
        <v>31</v>
      </c>
      <c r="P154" s="3">
        <v>40</v>
      </c>
      <c r="Q154" s="3">
        <v>1</v>
      </c>
      <c r="R154" s="3">
        <v>1</v>
      </c>
      <c r="S154" s="3">
        <v>0.28100000000000003</v>
      </c>
      <c r="T154" s="3">
        <v>0.79100000000000004</v>
      </c>
      <c r="U154" s="3">
        <v>10.8</v>
      </c>
      <c r="V154" s="3">
        <v>1</v>
      </c>
      <c r="W154" s="3">
        <v>4</v>
      </c>
      <c r="X154" s="9">
        <f t="shared" si="2"/>
        <v>5.0899999999999848</v>
      </c>
    </row>
    <row r="155" spans="1:24" ht="15.75" thickBot="1">
      <c r="A155" s="6">
        <v>154</v>
      </c>
      <c r="B155" s="7" t="s">
        <v>673</v>
      </c>
      <c r="C155" s="7" t="s">
        <v>90</v>
      </c>
      <c r="D155" s="6" t="s">
        <v>53</v>
      </c>
      <c r="E155" s="6">
        <v>26</v>
      </c>
      <c r="F155" s="6">
        <v>2018</v>
      </c>
      <c r="G155" s="6">
        <v>31</v>
      </c>
      <c r="H155" s="6">
        <v>99</v>
      </c>
      <c r="I155" s="6">
        <v>31</v>
      </c>
      <c r="J155" s="6">
        <v>6</v>
      </c>
      <c r="K155" s="6">
        <v>1</v>
      </c>
      <c r="L155" s="6">
        <v>3</v>
      </c>
      <c r="M155" s="6">
        <v>13</v>
      </c>
      <c r="N155" s="6">
        <v>17</v>
      </c>
      <c r="O155" s="6">
        <v>12</v>
      </c>
      <c r="P155" s="6">
        <v>24</v>
      </c>
      <c r="Q155" s="6">
        <v>9</v>
      </c>
      <c r="R155" s="6">
        <v>2</v>
      </c>
      <c r="S155" s="6">
        <v>0.313</v>
      </c>
      <c r="T155" s="6">
        <v>0.88</v>
      </c>
      <c r="U155" s="6">
        <v>10.7</v>
      </c>
      <c r="V155" s="6">
        <v>2</v>
      </c>
      <c r="W155" s="6">
        <v>1</v>
      </c>
      <c r="X155" s="10">
        <f t="shared" si="2"/>
        <v>6.6599999999999957</v>
      </c>
    </row>
    <row r="156" spans="1:24" ht="15.75" thickBot="1">
      <c r="A156" s="3">
        <v>155</v>
      </c>
      <c r="B156" s="4" t="s">
        <v>472</v>
      </c>
      <c r="C156" s="4" t="s">
        <v>257</v>
      </c>
      <c r="D156" s="3" t="s">
        <v>29</v>
      </c>
      <c r="E156" s="3">
        <v>29</v>
      </c>
      <c r="F156" s="3">
        <v>2018</v>
      </c>
      <c r="G156" s="3">
        <v>104</v>
      </c>
      <c r="H156" s="3">
        <v>374</v>
      </c>
      <c r="I156" s="3">
        <v>93</v>
      </c>
      <c r="J156" s="3">
        <v>17</v>
      </c>
      <c r="K156" s="3">
        <v>0</v>
      </c>
      <c r="L156" s="3">
        <v>13</v>
      </c>
      <c r="M156" s="3">
        <v>59</v>
      </c>
      <c r="N156" s="3">
        <v>43</v>
      </c>
      <c r="O156" s="3">
        <v>46</v>
      </c>
      <c r="P156" s="3">
        <v>94</v>
      </c>
      <c r="Q156" s="3">
        <v>0</v>
      </c>
      <c r="R156" s="3">
        <v>0</v>
      </c>
      <c r="S156" s="3">
        <v>0.249</v>
      </c>
      <c r="T156" s="3">
        <v>0.72899999999999998</v>
      </c>
      <c r="U156" s="3">
        <v>10.7</v>
      </c>
      <c r="V156" s="3">
        <v>1</v>
      </c>
      <c r="W156" s="3">
        <v>8</v>
      </c>
      <c r="X156" s="9">
        <f t="shared" si="2"/>
        <v>-0.82000000000001627</v>
      </c>
    </row>
    <row r="157" spans="1:24" ht="15.75" thickBot="1">
      <c r="A157" s="6">
        <v>156</v>
      </c>
      <c r="B157" s="7" t="s">
        <v>463</v>
      </c>
      <c r="C157" s="7" t="s">
        <v>46</v>
      </c>
      <c r="D157" s="6" t="s">
        <v>53</v>
      </c>
      <c r="E157" s="6">
        <v>27</v>
      </c>
      <c r="F157" s="6">
        <v>2018</v>
      </c>
      <c r="G157" s="6">
        <v>126</v>
      </c>
      <c r="H157" s="6">
        <v>508</v>
      </c>
      <c r="I157" s="6">
        <v>145</v>
      </c>
      <c r="J157" s="6">
        <v>25</v>
      </c>
      <c r="K157" s="6">
        <v>4</v>
      </c>
      <c r="L157" s="6">
        <v>1</v>
      </c>
      <c r="M157" s="6">
        <v>36</v>
      </c>
      <c r="N157" s="6">
        <v>73</v>
      </c>
      <c r="O157" s="6">
        <v>44</v>
      </c>
      <c r="P157" s="6">
        <v>44</v>
      </c>
      <c r="Q157" s="6">
        <v>1</v>
      </c>
      <c r="R157" s="6">
        <v>3</v>
      </c>
      <c r="S157" s="6">
        <v>0.28499999999999998</v>
      </c>
      <c r="T157" s="6">
        <v>0.7</v>
      </c>
      <c r="U157" s="6">
        <v>10.7</v>
      </c>
      <c r="V157" s="6">
        <v>3</v>
      </c>
      <c r="W157" s="6">
        <v>9</v>
      </c>
      <c r="X157" s="10">
        <f t="shared" si="2"/>
        <v>-6.9400000000000075</v>
      </c>
    </row>
    <row r="158" spans="1:24" ht="15.75" thickBot="1">
      <c r="A158" s="3">
        <v>157</v>
      </c>
      <c r="B158" s="4" t="s">
        <v>264</v>
      </c>
      <c r="C158" s="4" t="s">
        <v>94</v>
      </c>
      <c r="D158" s="3" t="s">
        <v>9</v>
      </c>
      <c r="E158" s="3">
        <v>30</v>
      </c>
      <c r="F158" s="3">
        <v>2018</v>
      </c>
      <c r="G158" s="3">
        <v>77</v>
      </c>
      <c r="H158" s="3">
        <v>302</v>
      </c>
      <c r="I158" s="3">
        <v>92</v>
      </c>
      <c r="J158" s="3">
        <v>6</v>
      </c>
      <c r="K158" s="3">
        <v>0</v>
      </c>
      <c r="L158" s="3">
        <v>3</v>
      </c>
      <c r="M158" s="3">
        <v>24</v>
      </c>
      <c r="N158" s="3">
        <v>38</v>
      </c>
      <c r="O158" s="3">
        <v>12</v>
      </c>
      <c r="P158" s="3">
        <v>35</v>
      </c>
      <c r="Q158" s="3">
        <v>15</v>
      </c>
      <c r="R158" s="3">
        <v>7</v>
      </c>
      <c r="S158" s="3">
        <v>0.30499999999999999</v>
      </c>
      <c r="T158" s="3">
        <v>0.68500000000000005</v>
      </c>
      <c r="U158" s="3">
        <v>10.6</v>
      </c>
      <c r="V158" s="3">
        <v>1</v>
      </c>
      <c r="W158" s="3">
        <v>4</v>
      </c>
      <c r="X158" s="9">
        <f t="shared" si="2"/>
        <v>-4.0599999999999996</v>
      </c>
    </row>
    <row r="159" spans="1:24" ht="15.75" thickBot="1">
      <c r="A159" s="6">
        <v>158</v>
      </c>
      <c r="B159" s="7" t="s">
        <v>460</v>
      </c>
      <c r="C159" s="7" t="s">
        <v>58</v>
      </c>
      <c r="D159" s="6" t="s">
        <v>53</v>
      </c>
      <c r="E159" s="6">
        <v>28</v>
      </c>
      <c r="F159" s="6">
        <v>2018</v>
      </c>
      <c r="G159" s="6">
        <v>102</v>
      </c>
      <c r="H159" s="6">
        <v>329</v>
      </c>
      <c r="I159" s="6">
        <v>84</v>
      </c>
      <c r="J159" s="6">
        <v>16</v>
      </c>
      <c r="K159" s="6">
        <v>1</v>
      </c>
      <c r="L159" s="6">
        <v>10</v>
      </c>
      <c r="M159" s="6">
        <v>38</v>
      </c>
      <c r="N159" s="6">
        <v>48</v>
      </c>
      <c r="O159" s="6">
        <v>22</v>
      </c>
      <c r="P159" s="6">
        <v>68</v>
      </c>
      <c r="Q159" s="6">
        <v>21</v>
      </c>
      <c r="R159" s="6">
        <v>1</v>
      </c>
      <c r="S159" s="6">
        <v>0.255</v>
      </c>
      <c r="T159" s="6">
        <v>0.70099999999999996</v>
      </c>
      <c r="U159" s="6">
        <v>10.199999999999999</v>
      </c>
      <c r="V159" s="6">
        <v>1</v>
      </c>
      <c r="W159" s="6">
        <v>6</v>
      </c>
      <c r="X159" s="10">
        <f t="shared" si="2"/>
        <v>0.61000000000000654</v>
      </c>
    </row>
    <row r="160" spans="1:24" ht="15.75" thickBot="1">
      <c r="A160" s="3">
        <v>159</v>
      </c>
      <c r="B160" s="4" t="s">
        <v>616</v>
      </c>
      <c r="C160" s="4" t="s">
        <v>206</v>
      </c>
      <c r="D160" s="3" t="s">
        <v>29</v>
      </c>
      <c r="E160" s="3">
        <v>23</v>
      </c>
      <c r="F160" s="3">
        <v>2018</v>
      </c>
      <c r="G160" s="3">
        <v>93</v>
      </c>
      <c r="H160" s="3">
        <v>387</v>
      </c>
      <c r="I160" s="3">
        <v>93</v>
      </c>
      <c r="J160" s="3">
        <v>14</v>
      </c>
      <c r="K160" s="3">
        <v>2</v>
      </c>
      <c r="L160" s="3">
        <v>15</v>
      </c>
      <c r="M160" s="3">
        <v>39</v>
      </c>
      <c r="N160" s="3">
        <v>50</v>
      </c>
      <c r="O160" s="3">
        <v>36</v>
      </c>
      <c r="P160" s="3">
        <v>66</v>
      </c>
      <c r="Q160" s="3">
        <v>15</v>
      </c>
      <c r="R160" s="3">
        <v>5</v>
      </c>
      <c r="S160" s="3">
        <v>0.24</v>
      </c>
      <c r="T160" s="3">
        <v>0.71099999999999997</v>
      </c>
      <c r="U160" s="3">
        <v>10.1</v>
      </c>
      <c r="V160" s="3">
        <v>2</v>
      </c>
      <c r="W160" s="3">
        <v>3</v>
      </c>
      <c r="X160" s="9">
        <f t="shared" si="2"/>
        <v>-1.4599999999999973</v>
      </c>
    </row>
    <row r="161" spans="1:24" ht="15.75" thickBot="1">
      <c r="A161" s="6">
        <v>160</v>
      </c>
      <c r="B161" s="7" t="s">
        <v>574</v>
      </c>
      <c r="C161" s="7" t="s">
        <v>72</v>
      </c>
      <c r="D161" s="6" t="s">
        <v>23</v>
      </c>
      <c r="E161" s="6">
        <v>26</v>
      </c>
      <c r="F161" s="6">
        <v>2018</v>
      </c>
      <c r="G161" s="6">
        <v>73</v>
      </c>
      <c r="H161" s="6">
        <v>259</v>
      </c>
      <c r="I161" s="6">
        <v>78</v>
      </c>
      <c r="J161" s="6">
        <v>18</v>
      </c>
      <c r="K161" s="6">
        <v>1</v>
      </c>
      <c r="L161" s="6">
        <v>5</v>
      </c>
      <c r="M161" s="6">
        <v>36</v>
      </c>
      <c r="N161" s="6">
        <v>33</v>
      </c>
      <c r="O161" s="6">
        <v>24</v>
      </c>
      <c r="P161" s="6">
        <v>61</v>
      </c>
      <c r="Q161" s="6">
        <v>0</v>
      </c>
      <c r="R161" s="6">
        <v>0</v>
      </c>
      <c r="S161" s="6">
        <v>0.30099999999999999</v>
      </c>
      <c r="T161" s="6">
        <v>0.79200000000000004</v>
      </c>
      <c r="U161" s="6">
        <v>9.9</v>
      </c>
      <c r="V161" s="6">
        <v>0</v>
      </c>
      <c r="W161" s="6">
        <v>7</v>
      </c>
      <c r="X161" s="10">
        <f t="shared" si="2"/>
        <v>5.1500000000000048</v>
      </c>
    </row>
    <row r="162" spans="1:24" ht="15.75" thickBot="1">
      <c r="A162" s="3">
        <v>161</v>
      </c>
      <c r="B162" s="4" t="s">
        <v>580</v>
      </c>
      <c r="C162" s="4" t="s">
        <v>36</v>
      </c>
      <c r="D162" s="3" t="s">
        <v>23</v>
      </c>
      <c r="E162" s="3">
        <v>27</v>
      </c>
      <c r="F162" s="3">
        <v>2018</v>
      </c>
      <c r="G162" s="3">
        <v>139</v>
      </c>
      <c r="H162" s="3">
        <v>487</v>
      </c>
      <c r="I162" s="3">
        <v>110</v>
      </c>
      <c r="J162" s="3">
        <v>19</v>
      </c>
      <c r="K162" s="3">
        <v>2</v>
      </c>
      <c r="L162" s="3">
        <v>22</v>
      </c>
      <c r="M162" s="3">
        <v>63</v>
      </c>
      <c r="N162" s="3">
        <v>76</v>
      </c>
      <c r="O162" s="3">
        <v>70</v>
      </c>
      <c r="P162" s="3">
        <v>164</v>
      </c>
      <c r="Q162" s="3">
        <v>0</v>
      </c>
      <c r="R162" s="3">
        <v>0</v>
      </c>
      <c r="S162" s="3">
        <v>0.22600000000000001</v>
      </c>
      <c r="T162" s="3">
        <v>0.73499999999999999</v>
      </c>
      <c r="U162" s="3">
        <v>9.8000000000000007</v>
      </c>
      <c r="V162" s="3">
        <v>4</v>
      </c>
      <c r="W162" s="3">
        <v>16</v>
      </c>
      <c r="X162" s="9">
        <f t="shared" si="2"/>
        <v>-4.3100000000000058</v>
      </c>
    </row>
    <row r="163" spans="1:24" ht="15.75" thickBot="1">
      <c r="A163" s="6">
        <v>162</v>
      </c>
      <c r="B163" s="7" t="s">
        <v>674</v>
      </c>
      <c r="C163" s="7" t="s">
        <v>86</v>
      </c>
      <c r="D163" s="6" t="s">
        <v>32</v>
      </c>
      <c r="E163" s="6">
        <v>26</v>
      </c>
      <c r="F163" s="6">
        <v>2018</v>
      </c>
      <c r="G163" s="6">
        <v>82</v>
      </c>
      <c r="H163" s="6">
        <v>277</v>
      </c>
      <c r="I163" s="6">
        <v>79</v>
      </c>
      <c r="J163" s="6">
        <v>17</v>
      </c>
      <c r="K163" s="6">
        <v>4</v>
      </c>
      <c r="L163" s="6">
        <v>2</v>
      </c>
      <c r="M163" s="6">
        <v>28</v>
      </c>
      <c r="N163" s="6">
        <v>27</v>
      </c>
      <c r="O163" s="6">
        <v>18</v>
      </c>
      <c r="P163" s="6">
        <v>19</v>
      </c>
      <c r="Q163" s="6">
        <v>2</v>
      </c>
      <c r="R163" s="6">
        <v>3</v>
      </c>
      <c r="S163" s="6">
        <v>0.28499999999999998</v>
      </c>
      <c r="T163" s="6">
        <v>0.72499999999999998</v>
      </c>
      <c r="U163" s="6">
        <v>9.6</v>
      </c>
      <c r="V163" s="6">
        <v>1</v>
      </c>
      <c r="W163" s="6">
        <v>11</v>
      </c>
      <c r="X163" s="10">
        <f t="shared" si="2"/>
        <v>-5.150000000000011</v>
      </c>
    </row>
    <row r="164" spans="1:24" ht="15.75" thickBot="1">
      <c r="A164" s="3">
        <v>163</v>
      </c>
      <c r="B164" s="4" t="s">
        <v>675</v>
      </c>
      <c r="C164" s="4" t="s">
        <v>167</v>
      </c>
      <c r="D164" s="3" t="s">
        <v>23</v>
      </c>
      <c r="E164" s="3">
        <v>23</v>
      </c>
      <c r="F164" s="3">
        <v>2018</v>
      </c>
      <c r="G164" s="3">
        <v>64</v>
      </c>
      <c r="H164" s="3">
        <v>225</v>
      </c>
      <c r="I164" s="3">
        <v>61</v>
      </c>
      <c r="J164" s="3">
        <v>7</v>
      </c>
      <c r="K164" s="3">
        <v>0</v>
      </c>
      <c r="L164" s="3">
        <v>11</v>
      </c>
      <c r="M164" s="3">
        <v>37</v>
      </c>
      <c r="N164" s="3">
        <v>26</v>
      </c>
      <c r="O164" s="3">
        <v>20</v>
      </c>
      <c r="P164" s="3">
        <v>30</v>
      </c>
      <c r="Q164" s="3">
        <v>0</v>
      </c>
      <c r="R164" s="3">
        <v>0</v>
      </c>
      <c r="S164" s="3">
        <v>0.27100000000000002</v>
      </c>
      <c r="T164" s="3">
        <v>0.77900000000000003</v>
      </c>
      <c r="U164" s="3">
        <v>9.5</v>
      </c>
      <c r="V164" s="3">
        <v>1</v>
      </c>
      <c r="W164" s="3">
        <v>11</v>
      </c>
      <c r="X164" s="9">
        <f t="shared" si="2"/>
        <v>-0.36000000000000476</v>
      </c>
    </row>
    <row r="165" spans="1:24" ht="15.75" thickBot="1">
      <c r="A165" s="6">
        <v>164</v>
      </c>
      <c r="B165" s="7" t="s">
        <v>676</v>
      </c>
      <c r="C165" s="7" t="s">
        <v>43</v>
      </c>
      <c r="D165" s="6" t="s">
        <v>26</v>
      </c>
      <c r="E165" s="6">
        <v>27</v>
      </c>
      <c r="F165" s="6">
        <v>2018</v>
      </c>
      <c r="G165" s="6">
        <v>64</v>
      </c>
      <c r="H165" s="6">
        <v>246</v>
      </c>
      <c r="I165" s="6">
        <v>64</v>
      </c>
      <c r="J165" s="6">
        <v>16</v>
      </c>
      <c r="K165" s="6">
        <v>3</v>
      </c>
      <c r="L165" s="6">
        <v>7</v>
      </c>
      <c r="M165" s="6">
        <v>34</v>
      </c>
      <c r="N165" s="6">
        <v>28</v>
      </c>
      <c r="O165" s="6">
        <v>16</v>
      </c>
      <c r="P165" s="6">
        <v>37</v>
      </c>
      <c r="Q165" s="6">
        <v>0</v>
      </c>
      <c r="R165" s="6">
        <v>0</v>
      </c>
      <c r="S165" s="6">
        <v>0.26</v>
      </c>
      <c r="T165" s="6">
        <v>0.74099999999999999</v>
      </c>
      <c r="U165" s="6">
        <v>9.3000000000000007</v>
      </c>
      <c r="V165" s="6">
        <v>2</v>
      </c>
      <c r="W165" s="6">
        <v>6</v>
      </c>
      <c r="X165" s="10">
        <f t="shared" si="2"/>
        <v>-2.0500000000000114</v>
      </c>
    </row>
    <row r="166" spans="1:24" ht="15.75" thickBot="1">
      <c r="A166" s="3">
        <v>165</v>
      </c>
      <c r="B166" s="4" t="s">
        <v>229</v>
      </c>
      <c r="C166" s="4" t="s">
        <v>584</v>
      </c>
      <c r="D166" s="3" t="s">
        <v>53</v>
      </c>
      <c r="E166" s="3">
        <v>31</v>
      </c>
      <c r="F166" s="3">
        <v>2018</v>
      </c>
      <c r="G166" s="3">
        <v>91</v>
      </c>
      <c r="H166" s="3">
        <v>334</v>
      </c>
      <c r="I166" s="3">
        <v>86</v>
      </c>
      <c r="J166" s="3">
        <v>10</v>
      </c>
      <c r="K166" s="3">
        <v>0</v>
      </c>
      <c r="L166" s="3">
        <v>6</v>
      </c>
      <c r="M166" s="3">
        <v>33</v>
      </c>
      <c r="N166" s="3">
        <v>39</v>
      </c>
      <c r="O166" s="3">
        <v>26</v>
      </c>
      <c r="P166" s="3">
        <v>65</v>
      </c>
      <c r="Q166" s="3">
        <v>18</v>
      </c>
      <c r="R166" s="3">
        <v>4</v>
      </c>
      <c r="S166" s="3">
        <v>0.25800000000000001</v>
      </c>
      <c r="T166" s="3">
        <v>0.65700000000000003</v>
      </c>
      <c r="U166" s="3">
        <v>9.1</v>
      </c>
      <c r="V166" s="3">
        <v>3</v>
      </c>
      <c r="W166" s="3">
        <v>4</v>
      </c>
      <c r="X166" s="9">
        <f t="shared" si="2"/>
        <v>-6.31</v>
      </c>
    </row>
    <row r="167" spans="1:24" ht="15.75" thickBot="1">
      <c r="A167" s="6">
        <v>166</v>
      </c>
      <c r="B167" s="7" t="s">
        <v>366</v>
      </c>
      <c r="C167" s="7" t="s">
        <v>668</v>
      </c>
      <c r="D167" s="6" t="s">
        <v>29</v>
      </c>
      <c r="E167" s="6">
        <v>28</v>
      </c>
      <c r="F167" s="6">
        <v>2018</v>
      </c>
      <c r="G167" s="6">
        <v>90</v>
      </c>
      <c r="H167" s="6">
        <v>328</v>
      </c>
      <c r="I167" s="6">
        <v>98</v>
      </c>
      <c r="J167" s="6">
        <v>26</v>
      </c>
      <c r="K167" s="6">
        <v>5</v>
      </c>
      <c r="L167" s="6">
        <v>2</v>
      </c>
      <c r="M167" s="6">
        <v>37</v>
      </c>
      <c r="N167" s="6">
        <v>40</v>
      </c>
      <c r="O167" s="6">
        <v>16</v>
      </c>
      <c r="P167" s="6">
        <v>12</v>
      </c>
      <c r="Q167" s="6">
        <v>2</v>
      </c>
      <c r="R167" s="6">
        <v>8</v>
      </c>
      <c r="S167" s="6">
        <v>0.29899999999999999</v>
      </c>
      <c r="T167" s="6">
        <v>0.75800000000000001</v>
      </c>
      <c r="U167" s="6">
        <v>9</v>
      </c>
      <c r="V167" s="6">
        <v>1</v>
      </c>
      <c r="W167" s="6">
        <v>8</v>
      </c>
      <c r="X167" s="10">
        <f t="shared" si="2"/>
        <v>-3.01</v>
      </c>
    </row>
    <row r="168" spans="1:24" ht="15.75" thickBot="1">
      <c r="A168" s="3">
        <v>167</v>
      </c>
      <c r="B168" s="4" t="s">
        <v>68</v>
      </c>
      <c r="C168" s="4" t="s">
        <v>205</v>
      </c>
      <c r="D168" s="3" t="s">
        <v>32</v>
      </c>
      <c r="E168" s="3">
        <v>32</v>
      </c>
      <c r="F168" s="3">
        <v>2018</v>
      </c>
      <c r="G168" s="3">
        <v>95</v>
      </c>
      <c r="H168" s="3">
        <v>332</v>
      </c>
      <c r="I168" s="3">
        <v>81</v>
      </c>
      <c r="J168" s="3">
        <v>16</v>
      </c>
      <c r="K168" s="3">
        <v>2</v>
      </c>
      <c r="L168" s="3">
        <v>12</v>
      </c>
      <c r="M168" s="3">
        <v>47</v>
      </c>
      <c r="N168" s="3">
        <v>40</v>
      </c>
      <c r="O168" s="3">
        <v>19</v>
      </c>
      <c r="P168" s="3">
        <v>101</v>
      </c>
      <c r="Q168" s="3">
        <v>0</v>
      </c>
      <c r="R168" s="3">
        <v>0</v>
      </c>
      <c r="S168" s="3">
        <v>0.24399999999999999</v>
      </c>
      <c r="T168" s="3">
        <v>0.71</v>
      </c>
      <c r="U168" s="3">
        <v>8.9</v>
      </c>
      <c r="V168" s="3">
        <v>7</v>
      </c>
      <c r="W168" s="3">
        <v>12</v>
      </c>
      <c r="X168" s="9">
        <f t="shared" si="2"/>
        <v>-11.39</v>
      </c>
    </row>
    <row r="169" spans="1:24" ht="15.75" thickBot="1">
      <c r="A169" s="6">
        <v>168</v>
      </c>
      <c r="B169" s="7" t="s">
        <v>92</v>
      </c>
      <c r="C169" s="7" t="s">
        <v>22</v>
      </c>
      <c r="D169" s="6" t="s">
        <v>9</v>
      </c>
      <c r="E169" s="6">
        <v>32</v>
      </c>
      <c r="F169" s="6">
        <v>2018</v>
      </c>
      <c r="G169" s="6">
        <v>146</v>
      </c>
      <c r="H169" s="6">
        <v>529</v>
      </c>
      <c r="I169" s="6">
        <v>118</v>
      </c>
      <c r="J169" s="6">
        <v>28</v>
      </c>
      <c r="K169" s="6">
        <v>0</v>
      </c>
      <c r="L169" s="6">
        <v>19</v>
      </c>
      <c r="M169" s="6">
        <v>77</v>
      </c>
      <c r="N169" s="6">
        <v>61</v>
      </c>
      <c r="O169" s="6">
        <v>46</v>
      </c>
      <c r="P169" s="6">
        <v>97</v>
      </c>
      <c r="Q169" s="6">
        <v>0</v>
      </c>
      <c r="R169" s="6">
        <v>0</v>
      </c>
      <c r="S169" s="6">
        <v>0.223</v>
      </c>
      <c r="T169" s="6">
        <v>0.67200000000000004</v>
      </c>
      <c r="U169" s="6">
        <v>8.8000000000000007</v>
      </c>
      <c r="V169" s="6">
        <v>4</v>
      </c>
      <c r="W169" s="6">
        <v>18</v>
      </c>
      <c r="X169" s="10">
        <f t="shared" si="2"/>
        <v>-19.47000000000002</v>
      </c>
    </row>
    <row r="170" spans="1:24" ht="15.75" thickBot="1">
      <c r="A170" s="3">
        <v>169</v>
      </c>
      <c r="B170" s="4" t="s">
        <v>677</v>
      </c>
      <c r="C170" s="4" t="s">
        <v>28</v>
      </c>
      <c r="D170" s="3" t="s">
        <v>32</v>
      </c>
      <c r="E170" s="3">
        <v>27</v>
      </c>
      <c r="F170" s="3">
        <v>2018</v>
      </c>
      <c r="G170" s="3">
        <v>32</v>
      </c>
      <c r="H170" s="3">
        <v>114</v>
      </c>
      <c r="I170" s="3">
        <v>40</v>
      </c>
      <c r="J170" s="3">
        <v>5</v>
      </c>
      <c r="K170" s="3">
        <v>0</v>
      </c>
      <c r="L170" s="3">
        <v>0</v>
      </c>
      <c r="M170" s="3">
        <v>9</v>
      </c>
      <c r="N170" s="3">
        <v>13</v>
      </c>
      <c r="O170" s="3">
        <v>4</v>
      </c>
      <c r="P170" s="3">
        <v>13</v>
      </c>
      <c r="Q170" s="3">
        <v>0</v>
      </c>
      <c r="R170" s="3">
        <v>0</v>
      </c>
      <c r="S170" s="3">
        <v>0.35099999999999998</v>
      </c>
      <c r="T170" s="3">
        <v>0.76700000000000002</v>
      </c>
      <c r="U170" s="3">
        <v>8.6</v>
      </c>
      <c r="V170" s="3">
        <v>1</v>
      </c>
      <c r="W170" s="3">
        <v>1</v>
      </c>
      <c r="X170" s="9">
        <f t="shared" si="2"/>
        <v>1.6399999999999995</v>
      </c>
    </row>
    <row r="171" spans="1:24" ht="15.75" thickBot="1">
      <c r="A171" s="6">
        <v>170</v>
      </c>
      <c r="B171" s="7" t="s">
        <v>678</v>
      </c>
      <c r="C171" s="7" t="s">
        <v>167</v>
      </c>
      <c r="D171" s="6" t="s">
        <v>9</v>
      </c>
      <c r="E171" s="6">
        <v>24</v>
      </c>
      <c r="F171" s="6">
        <v>2018</v>
      </c>
      <c r="G171" s="6">
        <v>53</v>
      </c>
      <c r="H171" s="6">
        <v>173</v>
      </c>
      <c r="I171" s="6">
        <v>46</v>
      </c>
      <c r="J171" s="6">
        <v>3</v>
      </c>
      <c r="K171" s="6">
        <v>0</v>
      </c>
      <c r="L171" s="6">
        <v>9</v>
      </c>
      <c r="M171" s="6">
        <v>22</v>
      </c>
      <c r="N171" s="6">
        <v>20</v>
      </c>
      <c r="O171" s="6">
        <v>11</v>
      </c>
      <c r="P171" s="6">
        <v>45</v>
      </c>
      <c r="Q171" s="6">
        <v>1</v>
      </c>
      <c r="R171" s="6">
        <v>0</v>
      </c>
      <c r="S171" s="6">
        <v>0.26600000000000001</v>
      </c>
      <c r="T171" s="6">
        <v>0.751</v>
      </c>
      <c r="U171" s="6">
        <v>8.4</v>
      </c>
      <c r="V171" s="6">
        <v>1</v>
      </c>
      <c r="W171" s="6">
        <v>2</v>
      </c>
      <c r="X171" s="10">
        <f t="shared" si="2"/>
        <v>0.57999999999999607</v>
      </c>
    </row>
    <row r="172" spans="1:24" ht="15.75" thickBot="1">
      <c r="A172" s="3">
        <v>171</v>
      </c>
      <c r="B172" s="4" t="s">
        <v>614</v>
      </c>
      <c r="C172" s="4" t="s">
        <v>206</v>
      </c>
      <c r="D172" s="3" t="s">
        <v>9</v>
      </c>
      <c r="E172" s="3">
        <v>27</v>
      </c>
      <c r="F172" s="3">
        <v>2018</v>
      </c>
      <c r="G172" s="3">
        <v>100</v>
      </c>
      <c r="H172" s="3">
        <v>220</v>
      </c>
      <c r="I172" s="3">
        <v>53</v>
      </c>
      <c r="J172" s="3">
        <v>12</v>
      </c>
      <c r="K172" s="3">
        <v>2</v>
      </c>
      <c r="L172" s="3">
        <v>6</v>
      </c>
      <c r="M172" s="3">
        <v>32</v>
      </c>
      <c r="N172" s="3">
        <v>31</v>
      </c>
      <c r="O172" s="3">
        <v>23</v>
      </c>
      <c r="P172" s="3">
        <v>54</v>
      </c>
      <c r="Q172" s="3">
        <v>11</v>
      </c>
      <c r="R172" s="3">
        <v>4</v>
      </c>
      <c r="S172" s="3">
        <v>0.24099999999999999</v>
      </c>
      <c r="T172" s="3">
        <v>0.70799999999999996</v>
      </c>
      <c r="U172" s="3">
        <v>8.4</v>
      </c>
      <c r="V172" s="3">
        <v>0</v>
      </c>
      <c r="W172" s="3">
        <v>2</v>
      </c>
      <c r="X172" s="9">
        <f t="shared" si="2"/>
        <v>-8.0000000000000515E-2</v>
      </c>
    </row>
    <row r="173" spans="1:24" ht="15.75" thickBot="1">
      <c r="A173" s="6">
        <v>172</v>
      </c>
      <c r="B173" s="7" t="s">
        <v>615</v>
      </c>
      <c r="C173" s="7" t="s">
        <v>59</v>
      </c>
      <c r="D173" s="6" t="s">
        <v>23</v>
      </c>
      <c r="E173" s="6">
        <v>25</v>
      </c>
      <c r="F173" s="6">
        <v>2018</v>
      </c>
      <c r="G173" s="6">
        <v>110</v>
      </c>
      <c r="H173" s="6">
        <v>396</v>
      </c>
      <c r="I173" s="6">
        <v>104</v>
      </c>
      <c r="J173" s="6">
        <v>18</v>
      </c>
      <c r="K173" s="6">
        <v>2</v>
      </c>
      <c r="L173" s="6">
        <v>18</v>
      </c>
      <c r="M173" s="6">
        <v>63</v>
      </c>
      <c r="N173" s="6">
        <v>52</v>
      </c>
      <c r="O173" s="6">
        <v>28</v>
      </c>
      <c r="P173" s="6">
        <v>125</v>
      </c>
      <c r="Q173" s="6">
        <v>0</v>
      </c>
      <c r="R173" s="6">
        <v>0</v>
      </c>
      <c r="S173" s="6">
        <v>0.26300000000000001</v>
      </c>
      <c r="T173" s="6">
        <v>0.76400000000000001</v>
      </c>
      <c r="U173" s="6">
        <v>8.4</v>
      </c>
      <c r="V173" s="6">
        <v>0</v>
      </c>
      <c r="W173" s="6">
        <v>13</v>
      </c>
      <c r="X173" s="10">
        <f t="shared" si="2"/>
        <v>-0.22000000000001307</v>
      </c>
    </row>
    <row r="174" spans="1:24" ht="15.75" thickBot="1">
      <c r="A174" s="3">
        <v>173</v>
      </c>
      <c r="B174" s="4" t="s">
        <v>102</v>
      </c>
      <c r="C174" s="4" t="s">
        <v>58</v>
      </c>
      <c r="D174" s="3" t="s">
        <v>44</v>
      </c>
      <c r="E174" s="3">
        <v>31</v>
      </c>
      <c r="F174" s="3">
        <v>2018</v>
      </c>
      <c r="G174" s="3">
        <v>107</v>
      </c>
      <c r="H174" s="3">
        <v>350</v>
      </c>
      <c r="I174" s="3">
        <v>93</v>
      </c>
      <c r="J174" s="3">
        <v>19</v>
      </c>
      <c r="K174" s="3">
        <v>1</v>
      </c>
      <c r="L174" s="3">
        <v>4</v>
      </c>
      <c r="M174" s="3">
        <v>31</v>
      </c>
      <c r="N174" s="3">
        <v>34</v>
      </c>
      <c r="O174" s="3">
        <v>25</v>
      </c>
      <c r="P174" s="3">
        <v>64</v>
      </c>
      <c r="Q174" s="3">
        <v>3</v>
      </c>
      <c r="R174" s="3">
        <v>1</v>
      </c>
      <c r="S174" s="3">
        <v>0.26600000000000001</v>
      </c>
      <c r="T174" s="3">
        <v>0.67300000000000004</v>
      </c>
      <c r="U174" s="3">
        <v>8.1999999999999993</v>
      </c>
      <c r="V174" s="3">
        <v>0</v>
      </c>
      <c r="W174" s="3">
        <v>8</v>
      </c>
      <c r="X174" s="9">
        <f t="shared" si="2"/>
        <v>-7.9300000000000086</v>
      </c>
    </row>
    <row r="175" spans="1:24" ht="15.75" thickBot="1">
      <c r="A175" s="6">
        <v>174</v>
      </c>
      <c r="B175" s="7" t="s">
        <v>679</v>
      </c>
      <c r="C175" s="7" t="s">
        <v>28</v>
      </c>
      <c r="D175" s="6" t="s">
        <v>26</v>
      </c>
      <c r="E175" s="6">
        <v>23</v>
      </c>
      <c r="F175" s="6">
        <v>2018</v>
      </c>
      <c r="G175" s="6">
        <v>92</v>
      </c>
      <c r="H175" s="6">
        <v>362</v>
      </c>
      <c r="I175" s="6">
        <v>104</v>
      </c>
      <c r="J175" s="6">
        <v>14</v>
      </c>
      <c r="K175" s="6">
        <v>3</v>
      </c>
      <c r="L175" s="6">
        <v>0</v>
      </c>
      <c r="M175" s="6">
        <v>21</v>
      </c>
      <c r="N175" s="6">
        <v>35</v>
      </c>
      <c r="O175" s="6">
        <v>12</v>
      </c>
      <c r="P175" s="6">
        <v>58</v>
      </c>
      <c r="Q175" s="6">
        <v>5</v>
      </c>
      <c r="R175" s="6">
        <v>4</v>
      </c>
      <c r="S175" s="6">
        <v>0.28699999999999998</v>
      </c>
      <c r="T175" s="6">
        <v>0.65500000000000003</v>
      </c>
      <c r="U175" s="6">
        <v>8.1999999999999993</v>
      </c>
      <c r="V175" s="6">
        <v>2</v>
      </c>
      <c r="W175" s="6">
        <v>8</v>
      </c>
      <c r="X175" s="10">
        <f t="shared" si="2"/>
        <v>-12.959999999999996</v>
      </c>
    </row>
    <row r="176" spans="1:24" ht="15.75" thickBot="1">
      <c r="A176" s="3">
        <v>175</v>
      </c>
      <c r="B176" s="4" t="s">
        <v>680</v>
      </c>
      <c r="C176" s="4" t="s">
        <v>43</v>
      </c>
      <c r="D176" s="3" t="s">
        <v>53</v>
      </c>
      <c r="E176" s="3">
        <v>24</v>
      </c>
      <c r="F176" s="3">
        <v>2018</v>
      </c>
      <c r="G176" s="3">
        <v>15</v>
      </c>
      <c r="H176" s="3">
        <v>42</v>
      </c>
      <c r="I176" s="3">
        <v>15</v>
      </c>
      <c r="J176" s="3">
        <v>3</v>
      </c>
      <c r="K176" s="3">
        <v>0</v>
      </c>
      <c r="L176" s="3">
        <v>4</v>
      </c>
      <c r="M176" s="3">
        <v>6</v>
      </c>
      <c r="N176" s="3">
        <v>10</v>
      </c>
      <c r="O176" s="3">
        <v>2</v>
      </c>
      <c r="P176" s="3">
        <v>13</v>
      </c>
      <c r="Q176" s="3">
        <v>2</v>
      </c>
      <c r="R176" s="3">
        <v>0</v>
      </c>
      <c r="S176" s="3">
        <v>0.35699999999999998</v>
      </c>
      <c r="T176" s="3">
        <v>1.101</v>
      </c>
      <c r="U176" s="3">
        <v>8.1</v>
      </c>
      <c r="V176" s="3">
        <v>0</v>
      </c>
      <c r="W176" s="3">
        <v>1</v>
      </c>
      <c r="X176" s="9">
        <f t="shared" si="2"/>
        <v>5.4799999999999995</v>
      </c>
    </row>
    <row r="177" spans="1:24" ht="15.75" thickBot="1">
      <c r="A177" s="6">
        <v>176</v>
      </c>
      <c r="B177" s="7" t="s">
        <v>630</v>
      </c>
      <c r="C177" s="7" t="s">
        <v>258</v>
      </c>
      <c r="D177" s="6" t="s">
        <v>26</v>
      </c>
      <c r="E177" s="6">
        <v>27</v>
      </c>
      <c r="F177" s="6">
        <v>2018</v>
      </c>
      <c r="G177" s="6">
        <v>76</v>
      </c>
      <c r="H177" s="6">
        <v>285</v>
      </c>
      <c r="I177" s="6">
        <v>79</v>
      </c>
      <c r="J177" s="6">
        <v>14</v>
      </c>
      <c r="K177" s="6">
        <v>0</v>
      </c>
      <c r="L177" s="6">
        <v>8</v>
      </c>
      <c r="M177" s="6">
        <v>42</v>
      </c>
      <c r="N177" s="6">
        <v>30</v>
      </c>
      <c r="O177" s="6">
        <v>28</v>
      </c>
      <c r="P177" s="6">
        <v>29</v>
      </c>
      <c r="Q177" s="6">
        <v>0</v>
      </c>
      <c r="R177" s="6">
        <v>0</v>
      </c>
      <c r="S177" s="6">
        <v>0.27700000000000002</v>
      </c>
      <c r="T177" s="6">
        <v>0.752</v>
      </c>
      <c r="U177" s="6">
        <v>8.1</v>
      </c>
      <c r="V177" s="6">
        <v>1</v>
      </c>
      <c r="W177" s="6">
        <v>6</v>
      </c>
      <c r="X177" s="10">
        <f t="shared" si="2"/>
        <v>1.4999999999999929</v>
      </c>
    </row>
    <row r="178" spans="1:24" ht="15.75" thickBot="1">
      <c r="A178" s="3">
        <v>177</v>
      </c>
      <c r="B178" s="4" t="s">
        <v>681</v>
      </c>
      <c r="C178" s="4" t="s">
        <v>43</v>
      </c>
      <c r="D178" s="3" t="s">
        <v>29</v>
      </c>
      <c r="E178" s="3">
        <v>24</v>
      </c>
      <c r="F178" s="3">
        <v>2018</v>
      </c>
      <c r="G178" s="3">
        <v>33</v>
      </c>
      <c r="H178" s="3">
        <v>112</v>
      </c>
      <c r="I178" s="3">
        <v>36</v>
      </c>
      <c r="J178" s="3">
        <v>5</v>
      </c>
      <c r="K178" s="3">
        <v>0</v>
      </c>
      <c r="L178" s="3">
        <v>2</v>
      </c>
      <c r="M178" s="3">
        <v>10</v>
      </c>
      <c r="N178" s="3">
        <v>12</v>
      </c>
      <c r="O178" s="3">
        <v>10</v>
      </c>
      <c r="P178" s="3">
        <v>17</v>
      </c>
      <c r="Q178" s="3">
        <v>0</v>
      </c>
      <c r="R178" s="3">
        <v>1</v>
      </c>
      <c r="S178" s="3">
        <v>0.32100000000000001</v>
      </c>
      <c r="T178" s="3">
        <v>0.79700000000000004</v>
      </c>
      <c r="U178" s="3">
        <v>7.8</v>
      </c>
      <c r="V178" s="3">
        <v>0</v>
      </c>
      <c r="W178" s="3">
        <v>4</v>
      </c>
      <c r="X178" s="9">
        <f t="shared" si="2"/>
        <v>1.5100000000000042</v>
      </c>
    </row>
    <row r="179" spans="1:24" ht="15.75" thickBot="1">
      <c r="A179" s="6">
        <v>178</v>
      </c>
      <c r="B179" s="7" t="s">
        <v>682</v>
      </c>
      <c r="C179" s="7" t="s">
        <v>59</v>
      </c>
      <c r="D179" s="6" t="s">
        <v>9</v>
      </c>
      <c r="E179" s="6">
        <v>26</v>
      </c>
      <c r="F179" s="6">
        <v>2018</v>
      </c>
      <c r="G179" s="6">
        <v>85</v>
      </c>
      <c r="H179" s="6">
        <v>327</v>
      </c>
      <c r="I179" s="6">
        <v>82</v>
      </c>
      <c r="J179" s="6">
        <v>16</v>
      </c>
      <c r="K179" s="6">
        <v>2</v>
      </c>
      <c r="L179" s="6">
        <v>9</v>
      </c>
      <c r="M179" s="6">
        <v>37</v>
      </c>
      <c r="N179" s="6">
        <v>39</v>
      </c>
      <c r="O179" s="6">
        <v>31</v>
      </c>
      <c r="P179" s="6">
        <v>42</v>
      </c>
      <c r="Q179" s="6">
        <v>2</v>
      </c>
      <c r="R179" s="6">
        <v>2</v>
      </c>
      <c r="S179" s="6">
        <v>0.251</v>
      </c>
      <c r="T179" s="6">
        <v>0.71199999999999997</v>
      </c>
      <c r="U179" s="6">
        <v>7.5</v>
      </c>
      <c r="V179" s="6">
        <v>2</v>
      </c>
      <c r="W179" s="6">
        <v>6</v>
      </c>
      <c r="X179" s="10">
        <f t="shared" si="2"/>
        <v>-4.2199999999999989</v>
      </c>
    </row>
    <row r="180" spans="1:24" ht="15.75" thickBot="1">
      <c r="A180" s="3">
        <v>179</v>
      </c>
      <c r="B180" s="4" t="s">
        <v>609</v>
      </c>
      <c r="C180" s="4" t="s">
        <v>88</v>
      </c>
      <c r="D180" s="3" t="s">
        <v>32</v>
      </c>
      <c r="E180" s="3">
        <v>23</v>
      </c>
      <c r="F180" s="3">
        <v>2018</v>
      </c>
      <c r="G180" s="3">
        <v>120</v>
      </c>
      <c r="H180" s="3">
        <v>446</v>
      </c>
      <c r="I180" s="3">
        <v>109</v>
      </c>
      <c r="J180" s="3">
        <v>33</v>
      </c>
      <c r="K180" s="3">
        <v>2</v>
      </c>
      <c r="L180" s="3">
        <v>8</v>
      </c>
      <c r="M180" s="3">
        <v>52</v>
      </c>
      <c r="N180" s="3">
        <v>47</v>
      </c>
      <c r="O180" s="3">
        <v>35</v>
      </c>
      <c r="P180" s="3">
        <v>120</v>
      </c>
      <c r="Q180" s="3">
        <v>0</v>
      </c>
      <c r="R180" s="3">
        <v>0</v>
      </c>
      <c r="S180" s="3">
        <v>0.24399999999999999</v>
      </c>
      <c r="T180" s="3">
        <v>0.68</v>
      </c>
      <c r="U180" s="3">
        <v>7.4</v>
      </c>
      <c r="V180" s="3">
        <v>1</v>
      </c>
      <c r="W180" s="3">
        <v>14</v>
      </c>
      <c r="X180" s="9">
        <f t="shared" si="2"/>
        <v>-12.700000000000005</v>
      </c>
    </row>
    <row r="181" spans="1:24" ht="15.75" thickBot="1">
      <c r="A181" s="6">
        <v>180</v>
      </c>
      <c r="B181" s="7" t="s">
        <v>185</v>
      </c>
      <c r="C181" s="7" t="s">
        <v>683</v>
      </c>
      <c r="D181" s="6" t="s">
        <v>29</v>
      </c>
      <c r="E181" s="6">
        <v>29</v>
      </c>
      <c r="F181" s="6">
        <v>2018</v>
      </c>
      <c r="G181" s="6">
        <v>148</v>
      </c>
      <c r="H181" s="6">
        <v>561</v>
      </c>
      <c r="I181" s="6">
        <v>130</v>
      </c>
      <c r="J181" s="6">
        <v>36</v>
      </c>
      <c r="K181" s="6">
        <v>3</v>
      </c>
      <c r="L181" s="6">
        <v>14</v>
      </c>
      <c r="M181" s="6">
        <v>58</v>
      </c>
      <c r="N181" s="6">
        <v>63</v>
      </c>
      <c r="O181" s="6">
        <v>61</v>
      </c>
      <c r="P181" s="6">
        <v>120</v>
      </c>
      <c r="Q181" s="6">
        <v>6</v>
      </c>
      <c r="R181" s="6">
        <v>2</v>
      </c>
      <c r="S181" s="6">
        <v>0.23200000000000001</v>
      </c>
      <c r="T181" s="6">
        <v>0.69</v>
      </c>
      <c r="U181" s="6">
        <v>7.3</v>
      </c>
      <c r="V181" s="6">
        <v>2</v>
      </c>
      <c r="W181" s="6">
        <v>10</v>
      </c>
      <c r="X181" s="10">
        <f t="shared" si="2"/>
        <v>-9.2900000000000311</v>
      </c>
    </row>
    <row r="182" spans="1:24" ht="15.75" thickBot="1">
      <c r="A182" s="3">
        <v>181</v>
      </c>
      <c r="B182" s="4" t="s">
        <v>684</v>
      </c>
      <c r="C182" s="4" t="s">
        <v>22</v>
      </c>
      <c r="D182" s="3" t="s">
        <v>10</v>
      </c>
      <c r="E182" s="3">
        <v>23</v>
      </c>
      <c r="F182" s="3">
        <v>2018</v>
      </c>
      <c r="G182" s="3">
        <v>13</v>
      </c>
      <c r="H182" s="3">
        <v>43</v>
      </c>
      <c r="I182" s="3">
        <v>16</v>
      </c>
      <c r="J182" s="3">
        <v>5</v>
      </c>
      <c r="K182" s="3">
        <v>0</v>
      </c>
      <c r="L182" s="3">
        <v>3</v>
      </c>
      <c r="M182" s="3">
        <v>10</v>
      </c>
      <c r="N182" s="3">
        <v>9</v>
      </c>
      <c r="O182" s="3">
        <v>0</v>
      </c>
      <c r="P182" s="3">
        <v>10</v>
      </c>
      <c r="Q182" s="3">
        <v>0</v>
      </c>
      <c r="R182" s="3">
        <v>0</v>
      </c>
      <c r="S182" s="3">
        <v>0.372</v>
      </c>
      <c r="T182" s="3">
        <v>1.07</v>
      </c>
      <c r="U182" s="3">
        <v>7.2</v>
      </c>
      <c r="V182" s="3">
        <v>0</v>
      </c>
      <c r="W182" s="3">
        <v>1</v>
      </c>
      <c r="X182" s="9">
        <f t="shared" si="2"/>
        <v>4.38</v>
      </c>
    </row>
    <row r="183" spans="1:24" ht="15.75" thickBot="1">
      <c r="A183" s="6">
        <v>182</v>
      </c>
      <c r="B183" s="7" t="s">
        <v>685</v>
      </c>
      <c r="C183" s="7" t="s">
        <v>43</v>
      </c>
      <c r="D183" s="6" t="s">
        <v>32</v>
      </c>
      <c r="E183" s="6">
        <v>26</v>
      </c>
      <c r="F183" s="6">
        <v>2018</v>
      </c>
      <c r="G183" s="6">
        <v>33</v>
      </c>
      <c r="H183" s="6">
        <v>100</v>
      </c>
      <c r="I183" s="6">
        <v>28</v>
      </c>
      <c r="J183" s="6">
        <v>4</v>
      </c>
      <c r="K183" s="6">
        <v>1</v>
      </c>
      <c r="L183" s="6">
        <v>3</v>
      </c>
      <c r="M183" s="6">
        <v>13</v>
      </c>
      <c r="N183" s="6">
        <v>11</v>
      </c>
      <c r="O183" s="6">
        <v>10</v>
      </c>
      <c r="P183" s="6">
        <v>26</v>
      </c>
      <c r="Q183" s="6">
        <v>0</v>
      </c>
      <c r="R183" s="6">
        <v>0</v>
      </c>
      <c r="S183" s="6">
        <v>0.28000000000000003</v>
      </c>
      <c r="T183" s="6">
        <v>0.78400000000000003</v>
      </c>
      <c r="U183" s="6">
        <v>7.2</v>
      </c>
      <c r="V183" s="6">
        <v>2</v>
      </c>
      <c r="W183" s="6">
        <v>3</v>
      </c>
      <c r="X183" s="10">
        <f t="shared" si="2"/>
        <v>0.34999999999999787</v>
      </c>
    </row>
    <row r="184" spans="1:24" ht="15.75" thickBot="1">
      <c r="A184" s="3">
        <v>183</v>
      </c>
      <c r="B184" s="4" t="s">
        <v>224</v>
      </c>
      <c r="C184" s="4" t="s">
        <v>59</v>
      </c>
      <c r="D184" s="3" t="s">
        <v>23</v>
      </c>
      <c r="E184" s="3">
        <v>28</v>
      </c>
      <c r="F184" s="3">
        <v>2018</v>
      </c>
      <c r="G184" s="3">
        <v>88</v>
      </c>
      <c r="H184" s="3">
        <v>334</v>
      </c>
      <c r="I184" s="3">
        <v>91</v>
      </c>
      <c r="J184" s="3">
        <v>21</v>
      </c>
      <c r="K184" s="3">
        <v>0</v>
      </c>
      <c r="L184" s="3">
        <v>14</v>
      </c>
      <c r="M184" s="3">
        <v>35</v>
      </c>
      <c r="N184" s="3">
        <v>37</v>
      </c>
      <c r="O184" s="3">
        <v>12</v>
      </c>
      <c r="P184" s="3">
        <v>99</v>
      </c>
      <c r="Q184" s="3">
        <v>0</v>
      </c>
      <c r="R184" s="3">
        <v>0</v>
      </c>
      <c r="S184" s="3">
        <v>0.27300000000000002</v>
      </c>
      <c r="T184" s="3">
        <v>0.76200000000000001</v>
      </c>
      <c r="U184" s="3">
        <v>7.2</v>
      </c>
      <c r="V184" s="3">
        <v>2</v>
      </c>
      <c r="W184" s="3">
        <v>7</v>
      </c>
      <c r="X184" s="9">
        <f t="shared" si="2"/>
        <v>-0.80000000000000515</v>
      </c>
    </row>
    <row r="185" spans="1:24" ht="15.75" thickBot="1">
      <c r="A185" s="6">
        <v>184</v>
      </c>
      <c r="B185" s="7" t="s">
        <v>621</v>
      </c>
      <c r="C185" s="7" t="s">
        <v>167</v>
      </c>
      <c r="D185" s="6" t="s">
        <v>29</v>
      </c>
      <c r="E185" s="6">
        <v>27</v>
      </c>
      <c r="F185" s="6">
        <v>2018</v>
      </c>
      <c r="G185" s="6">
        <v>109</v>
      </c>
      <c r="H185" s="6">
        <v>370</v>
      </c>
      <c r="I185" s="6">
        <v>90</v>
      </c>
      <c r="J185" s="6">
        <v>22</v>
      </c>
      <c r="K185" s="6">
        <v>1</v>
      </c>
      <c r="L185" s="6">
        <v>10</v>
      </c>
      <c r="M185" s="6">
        <v>34</v>
      </c>
      <c r="N185" s="6">
        <v>49</v>
      </c>
      <c r="O185" s="6">
        <v>36</v>
      </c>
      <c r="P185" s="6">
        <v>82</v>
      </c>
      <c r="Q185" s="6">
        <v>9</v>
      </c>
      <c r="R185" s="6">
        <v>2</v>
      </c>
      <c r="S185" s="6">
        <v>0.24299999999999999</v>
      </c>
      <c r="T185" s="6">
        <v>0.70199999999999996</v>
      </c>
      <c r="U185" s="6">
        <v>7.2</v>
      </c>
      <c r="V185" s="6">
        <v>3</v>
      </c>
      <c r="W185" s="6">
        <v>4</v>
      </c>
      <c r="X185" s="10">
        <f t="shared" si="2"/>
        <v>-3.0500000000000016</v>
      </c>
    </row>
    <row r="186" spans="1:24" ht="15.75" thickBot="1">
      <c r="A186" s="3">
        <v>185</v>
      </c>
      <c r="B186" s="4" t="s">
        <v>67</v>
      </c>
      <c r="C186" s="4" t="s">
        <v>58</v>
      </c>
      <c r="D186" s="3" t="s">
        <v>23</v>
      </c>
      <c r="E186" s="3">
        <v>32</v>
      </c>
      <c r="F186" s="3">
        <v>2018</v>
      </c>
      <c r="G186" s="3">
        <v>39</v>
      </c>
      <c r="H186" s="3">
        <v>157</v>
      </c>
      <c r="I186" s="3">
        <v>45</v>
      </c>
      <c r="J186" s="3">
        <v>10</v>
      </c>
      <c r="K186" s="3">
        <v>0</v>
      </c>
      <c r="L186" s="3">
        <v>4</v>
      </c>
      <c r="M186" s="3">
        <v>22</v>
      </c>
      <c r="N186" s="3">
        <v>15</v>
      </c>
      <c r="O186" s="3">
        <v>15</v>
      </c>
      <c r="P186" s="3">
        <v>30</v>
      </c>
      <c r="Q186" s="3">
        <v>0</v>
      </c>
      <c r="R186" s="3">
        <v>0</v>
      </c>
      <c r="S186" s="3">
        <v>0.28699999999999998</v>
      </c>
      <c r="T186" s="3">
        <v>0.77900000000000003</v>
      </c>
      <c r="U186" s="3">
        <v>7.2</v>
      </c>
      <c r="V186" s="3">
        <v>1</v>
      </c>
      <c r="W186" s="3">
        <v>4</v>
      </c>
      <c r="X186" s="9">
        <f t="shared" si="2"/>
        <v>1.6299999999999946</v>
      </c>
    </row>
    <row r="187" spans="1:24" ht="15.75" thickBot="1">
      <c r="A187" s="6">
        <v>186</v>
      </c>
      <c r="B187" s="7" t="s">
        <v>686</v>
      </c>
      <c r="C187" s="7" t="s">
        <v>72</v>
      </c>
      <c r="D187" s="6" t="s">
        <v>23</v>
      </c>
      <c r="E187" s="6">
        <v>25</v>
      </c>
      <c r="F187" s="6">
        <v>2018</v>
      </c>
      <c r="G187" s="6">
        <v>51</v>
      </c>
      <c r="H187" s="6">
        <v>183</v>
      </c>
      <c r="I187" s="6">
        <v>52</v>
      </c>
      <c r="J187" s="6">
        <v>9</v>
      </c>
      <c r="K187" s="6">
        <v>0</v>
      </c>
      <c r="L187" s="6">
        <v>5</v>
      </c>
      <c r="M187" s="6">
        <v>38</v>
      </c>
      <c r="N187" s="6">
        <v>26</v>
      </c>
      <c r="O187" s="6">
        <v>21</v>
      </c>
      <c r="P187" s="6">
        <v>43</v>
      </c>
      <c r="Q187" s="6">
        <v>0</v>
      </c>
      <c r="R187" s="6">
        <v>0</v>
      </c>
      <c r="S187" s="6">
        <v>0.28399999999999997</v>
      </c>
      <c r="T187" s="6">
        <v>0.78700000000000003</v>
      </c>
      <c r="U187" s="6">
        <v>7.1</v>
      </c>
      <c r="V187" s="6">
        <v>5</v>
      </c>
      <c r="W187" s="6">
        <v>0</v>
      </c>
      <c r="X187" s="10">
        <f t="shared" si="2"/>
        <v>3.0999999999999943</v>
      </c>
    </row>
    <row r="188" spans="1:24" ht="15.75" thickBot="1">
      <c r="A188" s="3">
        <v>187</v>
      </c>
      <c r="B188" s="4" t="s">
        <v>687</v>
      </c>
      <c r="C188" s="4" t="s">
        <v>43</v>
      </c>
      <c r="D188" s="3" t="s">
        <v>9</v>
      </c>
      <c r="E188" s="3">
        <v>32</v>
      </c>
      <c r="F188" s="3">
        <v>2018</v>
      </c>
      <c r="G188" s="3">
        <v>35</v>
      </c>
      <c r="H188" s="3">
        <v>112</v>
      </c>
      <c r="I188" s="3">
        <v>30</v>
      </c>
      <c r="J188" s="3">
        <v>5</v>
      </c>
      <c r="K188" s="3">
        <v>0</v>
      </c>
      <c r="L188" s="3">
        <v>1</v>
      </c>
      <c r="M188" s="3">
        <v>5</v>
      </c>
      <c r="N188" s="3">
        <v>16</v>
      </c>
      <c r="O188" s="3">
        <v>18</v>
      </c>
      <c r="P188" s="3">
        <v>26</v>
      </c>
      <c r="Q188" s="3">
        <v>2</v>
      </c>
      <c r="R188" s="3">
        <v>0</v>
      </c>
      <c r="S188" s="3">
        <v>0.26800000000000002</v>
      </c>
      <c r="T188" s="3">
        <v>0.72299999999999998</v>
      </c>
      <c r="U188" s="3">
        <v>7</v>
      </c>
      <c r="V188" s="3">
        <v>3</v>
      </c>
      <c r="W188" s="3">
        <v>1</v>
      </c>
      <c r="X188" s="9">
        <f t="shared" si="2"/>
        <v>0.34999999999999676</v>
      </c>
    </row>
    <row r="189" spans="1:24" ht="15.75" thickBot="1">
      <c r="A189" s="6">
        <v>188</v>
      </c>
      <c r="B189" s="7" t="s">
        <v>688</v>
      </c>
      <c r="C189" s="7" t="s">
        <v>25</v>
      </c>
      <c r="D189" s="6" t="s">
        <v>29</v>
      </c>
      <c r="E189" s="6">
        <v>24</v>
      </c>
      <c r="F189" s="6">
        <v>2018</v>
      </c>
      <c r="G189" s="6">
        <v>27</v>
      </c>
      <c r="H189" s="6">
        <v>101</v>
      </c>
      <c r="I189" s="6">
        <v>27</v>
      </c>
      <c r="J189" s="6">
        <v>8</v>
      </c>
      <c r="K189" s="6">
        <v>1</v>
      </c>
      <c r="L189" s="6">
        <v>6</v>
      </c>
      <c r="M189" s="6">
        <v>17</v>
      </c>
      <c r="N189" s="6">
        <v>14</v>
      </c>
      <c r="O189" s="6">
        <v>3</v>
      </c>
      <c r="P189" s="6">
        <v>33</v>
      </c>
      <c r="Q189" s="6">
        <v>0</v>
      </c>
      <c r="R189" s="6">
        <v>0</v>
      </c>
      <c r="S189" s="6">
        <v>0.26700000000000002</v>
      </c>
      <c r="T189" s="6">
        <v>0.83699999999999997</v>
      </c>
      <c r="U189" s="6">
        <v>6.8</v>
      </c>
      <c r="V189" s="6">
        <v>1</v>
      </c>
      <c r="W189" s="6">
        <v>2</v>
      </c>
      <c r="X189" s="10">
        <f t="shared" si="2"/>
        <v>1.8699999999999988</v>
      </c>
    </row>
    <row r="190" spans="1:24" ht="15.75" thickBot="1">
      <c r="A190" s="3">
        <v>189</v>
      </c>
      <c r="B190" s="4" t="s">
        <v>689</v>
      </c>
      <c r="C190" s="4" t="s">
        <v>41</v>
      </c>
      <c r="D190" s="3" t="s">
        <v>32</v>
      </c>
      <c r="E190" s="3">
        <v>26</v>
      </c>
      <c r="F190" s="3">
        <v>2018</v>
      </c>
      <c r="G190" s="3">
        <v>57</v>
      </c>
      <c r="H190" s="3">
        <v>181</v>
      </c>
      <c r="I190" s="3">
        <v>41</v>
      </c>
      <c r="J190" s="3">
        <v>11</v>
      </c>
      <c r="K190" s="3">
        <v>0</v>
      </c>
      <c r="L190" s="3">
        <v>11</v>
      </c>
      <c r="M190" s="3">
        <v>30</v>
      </c>
      <c r="N190" s="3">
        <v>24</v>
      </c>
      <c r="O190" s="3">
        <v>12</v>
      </c>
      <c r="P190" s="3">
        <v>51</v>
      </c>
      <c r="Q190" s="3">
        <v>0</v>
      </c>
      <c r="R190" s="3">
        <v>0</v>
      </c>
      <c r="S190" s="3">
        <v>0.22700000000000001</v>
      </c>
      <c r="T190" s="3">
        <v>0.75</v>
      </c>
      <c r="U190" s="3">
        <v>6.7</v>
      </c>
      <c r="V190" s="3">
        <v>2</v>
      </c>
      <c r="W190" s="3">
        <v>5</v>
      </c>
      <c r="X190" s="9">
        <f t="shared" si="2"/>
        <v>-2.4900000000000073</v>
      </c>
    </row>
    <row r="191" spans="1:24" ht="15.75" thickBot="1">
      <c r="A191" s="6">
        <v>190</v>
      </c>
      <c r="B191" s="7" t="s">
        <v>622</v>
      </c>
      <c r="C191" s="7" t="s">
        <v>205</v>
      </c>
      <c r="D191" s="6" t="s">
        <v>44</v>
      </c>
      <c r="E191" s="6">
        <v>25</v>
      </c>
      <c r="F191" s="6">
        <v>2018</v>
      </c>
      <c r="G191" s="6">
        <v>109</v>
      </c>
      <c r="H191" s="6">
        <v>372</v>
      </c>
      <c r="I191" s="6">
        <v>86</v>
      </c>
      <c r="J191" s="6">
        <v>22</v>
      </c>
      <c r="K191" s="6">
        <v>2</v>
      </c>
      <c r="L191" s="6">
        <v>12</v>
      </c>
      <c r="M191" s="6">
        <v>40</v>
      </c>
      <c r="N191" s="6">
        <v>39</v>
      </c>
      <c r="O191" s="6">
        <v>25</v>
      </c>
      <c r="P191" s="6">
        <v>127</v>
      </c>
      <c r="Q191" s="6">
        <v>0</v>
      </c>
      <c r="R191" s="6">
        <v>0</v>
      </c>
      <c r="S191" s="6">
        <v>0.23100000000000001</v>
      </c>
      <c r="T191" s="6">
        <v>0.68500000000000005</v>
      </c>
      <c r="U191" s="6">
        <v>6.7</v>
      </c>
      <c r="V191" s="6">
        <v>6</v>
      </c>
      <c r="W191" s="6">
        <v>8</v>
      </c>
      <c r="X191" s="10">
        <f t="shared" si="2"/>
        <v>-12.130000000000004</v>
      </c>
    </row>
    <row r="192" spans="1:24" ht="15.75" thickBot="1">
      <c r="A192" s="3">
        <v>191</v>
      </c>
      <c r="B192" s="4" t="s">
        <v>452</v>
      </c>
      <c r="C192" s="4" t="s">
        <v>22</v>
      </c>
      <c r="D192" s="3" t="s">
        <v>44</v>
      </c>
      <c r="E192" s="3">
        <v>29</v>
      </c>
      <c r="F192" s="3">
        <v>2018</v>
      </c>
      <c r="G192" s="3">
        <v>103</v>
      </c>
      <c r="H192" s="3">
        <v>363</v>
      </c>
      <c r="I192" s="3">
        <v>86</v>
      </c>
      <c r="J192" s="3">
        <v>21</v>
      </c>
      <c r="K192" s="3">
        <v>1</v>
      </c>
      <c r="L192" s="3">
        <v>9</v>
      </c>
      <c r="M192" s="3">
        <v>47</v>
      </c>
      <c r="N192" s="3">
        <v>38</v>
      </c>
      <c r="O192" s="3">
        <v>31</v>
      </c>
      <c r="P192" s="3">
        <v>75</v>
      </c>
      <c r="Q192" s="3">
        <v>0</v>
      </c>
      <c r="R192" s="3">
        <v>0</v>
      </c>
      <c r="S192" s="3">
        <v>0.23699999999999999</v>
      </c>
      <c r="T192" s="3">
        <v>0.67700000000000005</v>
      </c>
      <c r="U192" s="3">
        <v>6.6</v>
      </c>
      <c r="V192" s="3">
        <v>5</v>
      </c>
      <c r="W192" s="3">
        <v>5</v>
      </c>
      <c r="X192" s="9">
        <f t="shared" si="2"/>
        <v>-9.8199999999999985</v>
      </c>
    </row>
    <row r="193" spans="1:24" ht="15.75" thickBot="1">
      <c r="A193" s="6">
        <v>192</v>
      </c>
      <c r="B193" s="7" t="s">
        <v>690</v>
      </c>
      <c r="C193" s="7" t="s">
        <v>205</v>
      </c>
      <c r="D193" s="6" t="s">
        <v>23</v>
      </c>
      <c r="E193" s="6">
        <v>24</v>
      </c>
      <c r="F193" s="6">
        <v>2018</v>
      </c>
      <c r="G193" s="6">
        <v>51</v>
      </c>
      <c r="H193" s="6">
        <v>180</v>
      </c>
      <c r="I193" s="6">
        <v>49</v>
      </c>
      <c r="J193" s="6">
        <v>7</v>
      </c>
      <c r="K193" s="6">
        <v>0</v>
      </c>
      <c r="L193" s="6">
        <v>9</v>
      </c>
      <c r="M193" s="6">
        <v>27</v>
      </c>
      <c r="N193" s="6">
        <v>17</v>
      </c>
      <c r="O193" s="6">
        <v>7</v>
      </c>
      <c r="P193" s="6">
        <v>43</v>
      </c>
      <c r="Q193" s="6">
        <v>1</v>
      </c>
      <c r="R193" s="6">
        <v>0</v>
      </c>
      <c r="S193" s="6">
        <v>0.27200000000000002</v>
      </c>
      <c r="T193" s="6">
        <v>0.76500000000000001</v>
      </c>
      <c r="U193" s="6">
        <v>6.5</v>
      </c>
      <c r="V193" s="6">
        <v>2</v>
      </c>
      <c r="W193" s="6">
        <v>6</v>
      </c>
      <c r="X193" s="10">
        <f t="shared" si="2"/>
        <v>-1.3000000000000043</v>
      </c>
    </row>
    <row r="194" spans="1:24" ht="15.75" thickBot="1">
      <c r="A194" s="3">
        <v>193</v>
      </c>
      <c r="B194" s="4" t="s">
        <v>691</v>
      </c>
      <c r="C194" s="4" t="s">
        <v>83</v>
      </c>
      <c r="D194" s="3" t="s">
        <v>26</v>
      </c>
      <c r="E194" s="3">
        <v>24</v>
      </c>
      <c r="F194" s="3">
        <v>2018</v>
      </c>
      <c r="G194" s="3">
        <v>37</v>
      </c>
      <c r="H194" s="3">
        <v>135</v>
      </c>
      <c r="I194" s="3">
        <v>39</v>
      </c>
      <c r="J194" s="3">
        <v>8</v>
      </c>
      <c r="K194" s="3">
        <v>1</v>
      </c>
      <c r="L194" s="3">
        <v>3</v>
      </c>
      <c r="M194" s="3">
        <v>22</v>
      </c>
      <c r="N194" s="3">
        <v>14</v>
      </c>
      <c r="O194" s="3">
        <v>7</v>
      </c>
      <c r="P194" s="3">
        <v>39</v>
      </c>
      <c r="Q194" s="3">
        <v>6</v>
      </c>
      <c r="R194" s="3">
        <v>0</v>
      </c>
      <c r="S194" s="3">
        <v>0.28899999999999998</v>
      </c>
      <c r="T194" s="3">
        <v>0.751</v>
      </c>
      <c r="U194" s="3">
        <v>6.5</v>
      </c>
      <c r="V194" s="3">
        <v>0</v>
      </c>
      <c r="W194" s="3">
        <v>2</v>
      </c>
      <c r="X194" s="9">
        <f t="shared" ref="X194:X201" si="3">((0.47*(I194-J194-K194-L194)+0.78*J194+1.09*K194+1.4*L194+0.33*(O194-V194)+0.3*Q194-0.52*R194-0.26*(H194-I194-W194)-0.72*W194))</f>
        <v>2.4499999999999971</v>
      </c>
    </row>
    <row r="195" spans="1:24" ht="15.75" thickBot="1">
      <c r="A195" s="6">
        <v>194</v>
      </c>
      <c r="B195" s="7" t="s">
        <v>455</v>
      </c>
      <c r="C195" s="7" t="s">
        <v>46</v>
      </c>
      <c r="D195" s="6" t="s">
        <v>32</v>
      </c>
      <c r="E195" s="6">
        <v>28</v>
      </c>
      <c r="F195" s="6">
        <v>2018</v>
      </c>
      <c r="G195" s="6">
        <v>128</v>
      </c>
      <c r="H195" s="6">
        <v>435</v>
      </c>
      <c r="I195" s="6">
        <v>93</v>
      </c>
      <c r="J195" s="6">
        <v>14</v>
      </c>
      <c r="K195" s="6">
        <v>2</v>
      </c>
      <c r="L195" s="6">
        <v>19</v>
      </c>
      <c r="M195" s="6">
        <v>56</v>
      </c>
      <c r="N195" s="6">
        <v>48</v>
      </c>
      <c r="O195" s="6">
        <v>38</v>
      </c>
      <c r="P195" s="6">
        <v>123</v>
      </c>
      <c r="Q195" s="6">
        <v>0</v>
      </c>
      <c r="R195" s="6">
        <v>0</v>
      </c>
      <c r="S195" s="6">
        <v>0.214</v>
      </c>
      <c r="T195" s="6">
        <v>0.66900000000000004</v>
      </c>
      <c r="U195" s="6">
        <v>6.5</v>
      </c>
      <c r="V195" s="6">
        <v>4</v>
      </c>
      <c r="W195" s="6">
        <v>12</v>
      </c>
      <c r="X195" s="10">
        <f t="shared" si="3"/>
        <v>-16.260000000000005</v>
      </c>
    </row>
    <row r="196" spans="1:24" ht="15.75" thickBot="1">
      <c r="A196" s="3">
        <v>195</v>
      </c>
      <c r="B196" s="4" t="s">
        <v>692</v>
      </c>
      <c r="C196" s="4" t="s">
        <v>43</v>
      </c>
      <c r="D196" s="3" t="s">
        <v>44</v>
      </c>
      <c r="E196" s="3">
        <v>29</v>
      </c>
      <c r="F196" s="3">
        <v>2018</v>
      </c>
      <c r="G196" s="3">
        <v>68</v>
      </c>
      <c r="H196" s="3">
        <v>192</v>
      </c>
      <c r="I196" s="3">
        <v>44</v>
      </c>
      <c r="J196" s="3">
        <v>11</v>
      </c>
      <c r="K196" s="3">
        <v>0</v>
      </c>
      <c r="L196" s="3">
        <v>5</v>
      </c>
      <c r="M196" s="3">
        <v>24</v>
      </c>
      <c r="N196" s="3">
        <v>24</v>
      </c>
      <c r="O196" s="3">
        <v>29</v>
      </c>
      <c r="P196" s="3">
        <v>33</v>
      </c>
      <c r="Q196" s="3">
        <v>1</v>
      </c>
      <c r="R196" s="3">
        <v>0</v>
      </c>
      <c r="S196" s="3">
        <v>0.22900000000000001</v>
      </c>
      <c r="T196" s="3">
        <v>0.69599999999999995</v>
      </c>
      <c r="U196" s="3">
        <v>6.4</v>
      </c>
      <c r="V196" s="3">
        <v>1</v>
      </c>
      <c r="W196" s="3">
        <v>3</v>
      </c>
      <c r="X196" s="9">
        <f t="shared" si="3"/>
        <v>-1.5800000000000018</v>
      </c>
    </row>
    <row r="197" spans="1:24" ht="15.75" thickBot="1">
      <c r="A197" s="6">
        <v>196</v>
      </c>
      <c r="B197" s="7" t="s">
        <v>587</v>
      </c>
      <c r="C197" s="7" t="s">
        <v>94</v>
      </c>
      <c r="D197" s="6" t="s">
        <v>44</v>
      </c>
      <c r="E197" s="6">
        <v>30</v>
      </c>
      <c r="F197" s="6">
        <v>2018</v>
      </c>
      <c r="G197" s="6">
        <v>104</v>
      </c>
      <c r="H197" s="6">
        <v>291</v>
      </c>
      <c r="I197" s="6">
        <v>64</v>
      </c>
      <c r="J197" s="6">
        <v>18</v>
      </c>
      <c r="K197" s="6">
        <v>2</v>
      </c>
      <c r="L197" s="6">
        <v>10</v>
      </c>
      <c r="M197" s="6">
        <v>33</v>
      </c>
      <c r="N197" s="6">
        <v>30</v>
      </c>
      <c r="O197" s="6">
        <v>33</v>
      </c>
      <c r="P197" s="6">
        <v>78</v>
      </c>
      <c r="Q197" s="6">
        <v>0</v>
      </c>
      <c r="R197" s="6">
        <v>1</v>
      </c>
      <c r="S197" s="6">
        <v>0.22</v>
      </c>
      <c r="T197" s="6">
        <v>0.69499999999999995</v>
      </c>
      <c r="U197" s="6">
        <v>6.4</v>
      </c>
      <c r="V197" s="6">
        <v>0</v>
      </c>
      <c r="W197" s="6">
        <v>11</v>
      </c>
      <c r="X197" s="10">
        <f t="shared" si="3"/>
        <v>-7.5100000000000033</v>
      </c>
    </row>
    <row r="198" spans="1:24" ht="15.75" thickBot="1">
      <c r="A198" s="3">
        <v>197</v>
      </c>
      <c r="B198" s="4" t="s">
        <v>693</v>
      </c>
      <c r="C198" s="4" t="s">
        <v>83</v>
      </c>
      <c r="D198" s="3" t="s">
        <v>44</v>
      </c>
      <c r="E198" s="3">
        <v>30</v>
      </c>
      <c r="F198" s="3">
        <v>2018</v>
      </c>
      <c r="G198" s="3">
        <v>65</v>
      </c>
      <c r="H198" s="3">
        <v>193</v>
      </c>
      <c r="I198" s="3">
        <v>50</v>
      </c>
      <c r="J198" s="3">
        <v>17</v>
      </c>
      <c r="K198" s="3">
        <v>0</v>
      </c>
      <c r="L198" s="3">
        <v>1</v>
      </c>
      <c r="M198" s="3">
        <v>27</v>
      </c>
      <c r="N198" s="3">
        <v>30</v>
      </c>
      <c r="O198" s="3">
        <v>17</v>
      </c>
      <c r="P198" s="3">
        <v>50</v>
      </c>
      <c r="Q198" s="3">
        <v>3</v>
      </c>
      <c r="R198" s="3">
        <v>1</v>
      </c>
      <c r="S198" s="3">
        <v>0.25900000000000001</v>
      </c>
      <c r="T198" s="3">
        <v>0.69099999999999995</v>
      </c>
      <c r="U198" s="3">
        <v>6.3</v>
      </c>
      <c r="V198" s="3">
        <v>3</v>
      </c>
      <c r="W198" s="3">
        <v>7</v>
      </c>
      <c r="X198" s="9">
        <f t="shared" si="3"/>
        <v>-5.7000000000000108</v>
      </c>
    </row>
    <row r="199" spans="1:24" ht="15.75" thickBot="1">
      <c r="A199" s="6">
        <v>198</v>
      </c>
      <c r="B199" s="7" t="s">
        <v>262</v>
      </c>
      <c r="C199" s="7" t="s">
        <v>694</v>
      </c>
      <c r="D199" s="6" t="s">
        <v>9</v>
      </c>
      <c r="E199" s="6">
        <v>31</v>
      </c>
      <c r="F199" s="6">
        <v>2018</v>
      </c>
      <c r="G199" s="6">
        <v>115</v>
      </c>
      <c r="H199" s="6">
        <v>392</v>
      </c>
      <c r="I199" s="6">
        <v>111</v>
      </c>
      <c r="J199" s="6">
        <v>16</v>
      </c>
      <c r="K199" s="6">
        <v>3</v>
      </c>
      <c r="L199" s="6">
        <v>2</v>
      </c>
      <c r="M199" s="6">
        <v>29</v>
      </c>
      <c r="N199" s="6">
        <v>50</v>
      </c>
      <c r="O199" s="6">
        <v>14</v>
      </c>
      <c r="P199" s="6">
        <v>93</v>
      </c>
      <c r="Q199" s="6">
        <v>4</v>
      </c>
      <c r="R199" s="6">
        <v>5</v>
      </c>
      <c r="S199" s="6">
        <v>0.28299999999999997</v>
      </c>
      <c r="T199" s="6">
        <v>0.68200000000000005</v>
      </c>
      <c r="U199" s="6">
        <v>6.2</v>
      </c>
      <c r="V199" s="6">
        <v>13</v>
      </c>
      <c r="W199" s="6">
        <v>8</v>
      </c>
      <c r="X199" s="10">
        <f t="shared" si="3"/>
        <v>-16.96</v>
      </c>
    </row>
    <row r="200" spans="1:24" ht="15.75" thickBot="1">
      <c r="A200" s="3">
        <v>199</v>
      </c>
      <c r="B200" s="4" t="s">
        <v>349</v>
      </c>
      <c r="C200" s="4" t="s">
        <v>90</v>
      </c>
      <c r="D200" s="3" t="s">
        <v>32</v>
      </c>
      <c r="E200" s="3">
        <v>28</v>
      </c>
      <c r="F200" s="3">
        <v>2018</v>
      </c>
      <c r="G200" s="3">
        <v>143</v>
      </c>
      <c r="H200" s="3">
        <v>521</v>
      </c>
      <c r="I200" s="3">
        <v>125</v>
      </c>
      <c r="J200" s="3">
        <v>29</v>
      </c>
      <c r="K200" s="3">
        <v>0</v>
      </c>
      <c r="L200" s="3">
        <v>16</v>
      </c>
      <c r="M200" s="3">
        <v>48</v>
      </c>
      <c r="N200" s="3">
        <v>58</v>
      </c>
      <c r="O200" s="3">
        <v>31</v>
      </c>
      <c r="P200" s="3">
        <v>90</v>
      </c>
      <c r="Q200" s="3">
        <v>0</v>
      </c>
      <c r="R200" s="3">
        <v>1</v>
      </c>
      <c r="S200" s="3">
        <v>0.24</v>
      </c>
      <c r="T200" s="3">
        <v>0.67400000000000004</v>
      </c>
      <c r="U200" s="3">
        <v>6.2</v>
      </c>
      <c r="V200" s="3">
        <v>4</v>
      </c>
      <c r="W200" s="3">
        <v>18</v>
      </c>
      <c r="X200" s="9">
        <f t="shared" si="3"/>
        <v>-20.229999999999997</v>
      </c>
    </row>
    <row r="201" spans="1:24" ht="15.75" thickBot="1">
      <c r="A201" s="6">
        <v>200</v>
      </c>
      <c r="B201" s="7" t="s">
        <v>293</v>
      </c>
      <c r="C201" s="7" t="s">
        <v>31</v>
      </c>
      <c r="D201" s="6" t="s">
        <v>32</v>
      </c>
      <c r="E201" s="6">
        <v>30</v>
      </c>
      <c r="F201" s="6">
        <v>2018</v>
      </c>
      <c r="G201" s="6">
        <v>41</v>
      </c>
      <c r="H201" s="6">
        <v>77</v>
      </c>
      <c r="I201" s="6">
        <v>21</v>
      </c>
      <c r="J201" s="6">
        <v>2</v>
      </c>
      <c r="K201" s="6">
        <v>2</v>
      </c>
      <c r="L201" s="6">
        <v>3</v>
      </c>
      <c r="M201" s="6">
        <v>12</v>
      </c>
      <c r="N201" s="6">
        <v>13</v>
      </c>
      <c r="O201" s="6">
        <v>15</v>
      </c>
      <c r="P201" s="6">
        <v>20</v>
      </c>
      <c r="Q201" s="6">
        <v>0</v>
      </c>
      <c r="R201" s="6">
        <v>0</v>
      </c>
      <c r="S201" s="6">
        <v>0.27300000000000002</v>
      </c>
      <c r="T201" s="6">
        <v>0.85099999999999998</v>
      </c>
      <c r="U201" s="6">
        <v>6.2</v>
      </c>
      <c r="V201" s="6">
        <v>0</v>
      </c>
      <c r="W201" s="6">
        <v>0</v>
      </c>
      <c r="X201" s="10">
        <f t="shared" si="3"/>
        <v>4.9099999999999984</v>
      </c>
    </row>
  </sheetData>
  <sortState ref="A2:X201">
    <sortCondition descending="1" ref="X2:X201"/>
    <sortCondition descending="1" ref="F2:F201"/>
    <sortCondition ref="A2:A201"/>
  </sortState>
  <hyperlinks>
    <hyperlink ref="B2" r:id="rId1" display="http://wikipeba.com/statslab13/player.php?player_id=7906"/>
    <hyperlink ref="C2" r:id="rId2" display="http://wikipeba.com/statslab13/team_hist.php?team_id=79&amp;page=year&amp;year=2018"/>
    <hyperlink ref="B3" r:id="rId3" display="http://wikipeba.com/statslab13/player.php?player_id=9946"/>
    <hyperlink ref="C3" r:id="rId4" display="http://wikipeba.com/statslab13/team_hist.php?team_id=94&amp;page=year&amp;year=2018"/>
    <hyperlink ref="B4" r:id="rId5" display="http://wikipeba.com/statslab13/player.php?player_id=10038"/>
    <hyperlink ref="C4" r:id="rId6" display="http://wikipeba.com/statslab13/team_hist.php?team_id=79&amp;page=year&amp;year=2018"/>
    <hyperlink ref="B5" r:id="rId7" display="http://wikipeba.com/statslab13/player.php?player_id=579"/>
    <hyperlink ref="C5" r:id="rId8" display="http://wikipeba.com/statslab13/team_hist.php?team_id=85&amp;page=year&amp;year=2018"/>
    <hyperlink ref="B6" r:id="rId9" display="http://wikipeba.com/statslab13/player.php?player_id=4974"/>
    <hyperlink ref="C6" r:id="rId10" display="http://wikipeba.com/statslab13/team_hist.php?team_id=85&amp;page=year&amp;year=2018"/>
    <hyperlink ref="B7" r:id="rId11" display="http://wikipeba.com/statslab13/player.php?player_id=7103"/>
    <hyperlink ref="C7" r:id="rId12" display="http://wikipeba.com/statslab13/team_hist.php?team_id=98&amp;page=year&amp;year=2018"/>
    <hyperlink ref="B8" r:id="rId13" display="http://wikipeba.com/statslab13/player.php?player_id=490"/>
    <hyperlink ref="C8" r:id="rId14" display="http://wikipeba.com/statslab13/team_hist.php?team_id=97&amp;page=year&amp;year=2018"/>
    <hyperlink ref="B9" r:id="rId15" display="http://wikipeba.com/statslab13/player.php?player_id=2317"/>
    <hyperlink ref="C9" r:id="rId16" display="http://wikipeba.com/statslab13/team_hist.php?team_id=77&amp;page=year&amp;year=2018"/>
    <hyperlink ref="B10" r:id="rId17" display="http://wikipeba.com/statslab13/player.php?player_id=4565"/>
    <hyperlink ref="C10" r:id="rId18" display="http://wikipeba.com/statslab13/team_hist.php?team_id=81&amp;page=year&amp;year=2018"/>
    <hyperlink ref="B11" r:id="rId19" display="http://wikipeba.com/statslab13/player.php?player_id=3108"/>
    <hyperlink ref="C11" r:id="rId20" display="http://wikipeba.com/statslab13/team_hist.php?team_id=84&amp;page=year&amp;year=2018"/>
    <hyperlink ref="B12" r:id="rId21" display="http://wikipeba.com/statslab13/player.php?player_id=4850"/>
    <hyperlink ref="C12" r:id="rId22" display="http://wikipeba.com/statslab13/team_hist.php?team_id=79&amp;page=year&amp;year=2018"/>
    <hyperlink ref="B13" r:id="rId23" display="http://wikipeba.com/statslab13/player.php?player_id=4315"/>
    <hyperlink ref="C13" r:id="rId24" display="http://wikipeba.com/statslab13/team_hist.php?team_id=87&amp;page=year&amp;year=2018"/>
    <hyperlink ref="B14" r:id="rId25" display="http://wikipeba.com/statslab13/player.php?player_id=9825"/>
    <hyperlink ref="C14" r:id="rId26" display="http://wikipeba.com/statslab13/team_hist.php?team_id=96&amp;page=year&amp;year=2018"/>
    <hyperlink ref="B15" r:id="rId27" display="http://wikipeba.com/statslab13/player.php?player_id=1200"/>
    <hyperlink ref="C15" r:id="rId28" display="http://wikipeba.com/statslab13/team_hist.php?team_id=86&amp;page=year&amp;year=2018"/>
    <hyperlink ref="B16" r:id="rId29" display="http://wikipeba.com/statslab13/player.php?player_id=4797"/>
    <hyperlink ref="C16" r:id="rId30" display="http://wikipeba.com/statslab13/team_hist.php?team_id=100&amp;page=year&amp;year=2018"/>
    <hyperlink ref="B17" r:id="rId31" display="http://wikipeba.com/statslab13/player.php?player_id=3599"/>
    <hyperlink ref="C17" r:id="rId32" display="http://wikipeba.com/statslab13/team_hist.php?team_id=82&amp;page=year&amp;year=2018"/>
    <hyperlink ref="B18" r:id="rId33" display="http://wikipeba.com/statslab13/player.php?player_id=11081"/>
    <hyperlink ref="C18" r:id="rId34" display="http://wikipeba.com/statslab13/team_hist.php?team_id=93&amp;page=year&amp;year=2018"/>
    <hyperlink ref="B19" r:id="rId35" display="http://wikipeba.com/statslab13/player.php?player_id=3947"/>
    <hyperlink ref="C19" r:id="rId36" display="http://wikipeba.com/statslab13/team_hist.php?team_id=94&amp;page=year&amp;year=2018"/>
    <hyperlink ref="B20" r:id="rId37" display="http://wikipeba.com/statslab13/player.php?player_id=1741"/>
    <hyperlink ref="C20" r:id="rId38" display="http://wikipeba.com/statslab13/team_hist.php?team_id=100&amp;page=year&amp;year=2018"/>
    <hyperlink ref="B21" r:id="rId39" display="http://wikipeba.com/statslab13/player.php?player_id=2505"/>
    <hyperlink ref="C21" r:id="rId40" display="http://wikipeba.com/statslab13/team_hist.php?team_id=95&amp;page=year&amp;year=2018"/>
    <hyperlink ref="B22" r:id="rId41" display="http://wikipeba.com/statslab13/player.php?player_id=1115"/>
    <hyperlink ref="C22" r:id="rId42" display="http://wikipeba.com/statslab13/team_hist.php?team_id=99&amp;page=year&amp;year=2018"/>
    <hyperlink ref="B23" r:id="rId43" display="http://wikipeba.com/statslab13/player.php?player_id=3539"/>
    <hyperlink ref="C23" r:id="rId44" display="http://wikipeba.com/statslab13/team_hist.php?team_id=86&amp;page=year&amp;year=2018"/>
    <hyperlink ref="B24" r:id="rId45" display="http://wikipeba.com/statslab13/player.php?player_id=4700"/>
    <hyperlink ref="C24" r:id="rId46" display="http://wikipeba.com/statslab13/team_hist.php?team_id=78&amp;page=year&amp;year=2018"/>
    <hyperlink ref="B25" r:id="rId47" display="http://wikipeba.com/statslab13/player.php?player_id=9497"/>
    <hyperlink ref="C25" r:id="rId48" display="http://wikipeba.com/statslab13/team_hist.php?team_id=82&amp;page=year&amp;year=2018"/>
    <hyperlink ref="B26" r:id="rId49" display="http://wikipeba.com/statslab13/player.php?player_id=4180"/>
    <hyperlink ref="C26" r:id="rId50" display="http://wikipeba.com/statslab13/team_hist.php?team_id=78&amp;page=year&amp;year=2018"/>
    <hyperlink ref="B27" r:id="rId51" display="http://wikipeba.com/statslab13/player.php?player_id=8181"/>
    <hyperlink ref="C27" r:id="rId52" display="http://wikipeba.com/statslab13/team_hist.php?team_id=100&amp;page=year&amp;year=2018"/>
    <hyperlink ref="B28" r:id="rId53" display="http://wikipeba.com/statslab13/player.php?player_id=11888"/>
    <hyperlink ref="C28" r:id="rId54" display="http://wikipeba.com/statslab13/team_hist.php?team_id=97&amp;page=year&amp;year=2018"/>
    <hyperlink ref="B29" r:id="rId55" display="http://wikipeba.com/statslab13/player.php?player_id=5728"/>
    <hyperlink ref="C29" r:id="rId56" display="http://wikipeba.com/statslab13/team_hist.php?team_id=96&amp;page=year&amp;year=2018"/>
    <hyperlink ref="B30" r:id="rId57" display="http://wikipeba.com/statslab13/player.php?player_id=2535"/>
    <hyperlink ref="C30" r:id="rId58" display="http://wikipeba.com/statslab13/team_hist.php?team_id=93&amp;page=year&amp;year=2018"/>
    <hyperlink ref="B31" r:id="rId59" display="http://wikipeba.com/statslab13/player.php?player_id=4539"/>
    <hyperlink ref="C31" r:id="rId60" display="http://wikipeba.com/statslab13/team_hist.php?team_id=91&amp;page=year&amp;year=2018"/>
    <hyperlink ref="B32" r:id="rId61" display="http://wikipeba.com/statslab13/player.php?player_id=4484"/>
    <hyperlink ref="C32" r:id="rId62" display="http://wikipeba.com/statslab13/team_hist.php?team_id=95&amp;page=year&amp;year=2018"/>
    <hyperlink ref="B33" r:id="rId63" display="http://wikipeba.com/statslab13/player.php?player_id=11825"/>
    <hyperlink ref="C33" r:id="rId64" display="http://wikipeba.com/statslab13/team_hist.php?team_id=99&amp;page=year&amp;year=2018"/>
    <hyperlink ref="B34" r:id="rId65" display="http://wikipeba.com/statslab13/player.php?player_id=3505"/>
    <hyperlink ref="C34" r:id="rId66" display="http://wikipeba.com/statslab13/team_hist.php?team_id=80&amp;page=year&amp;year=2018"/>
    <hyperlink ref="B35" r:id="rId67" display="http://wikipeba.com/statslab13/player.php?player_id=4264"/>
    <hyperlink ref="C35" r:id="rId68" display="http://wikipeba.com/statslab13/team_hist.php?team_id=87&amp;page=year&amp;year=2018"/>
    <hyperlink ref="B36" r:id="rId69" display="http://wikipeba.com/statslab13/player.php?player_id=3411"/>
    <hyperlink ref="C36" r:id="rId70" display="http://wikipeba.com/statslab13/team_hist.php?team_id=96&amp;page=year&amp;year=2018"/>
    <hyperlink ref="B37" r:id="rId71" display="http://wikipeba.com/statslab13/player.php?player_id=534"/>
    <hyperlink ref="C37" r:id="rId72" display="http://wikipeba.com/statslab13/team_hist.php?team_id=92&amp;page=year&amp;year=2018"/>
    <hyperlink ref="B38" r:id="rId73" display="http://wikipeba.com/statslab13/player.php?player_id=3430"/>
    <hyperlink ref="C38" r:id="rId74" display="http://wikipeba.com/statslab13/team_hist.php?team_id=87&amp;page=year&amp;year=2018"/>
    <hyperlink ref="B39" r:id="rId75" display="http://wikipeba.com/statslab13/player.php?player_id=10995"/>
    <hyperlink ref="C39" r:id="rId76" display="http://wikipeba.com/statslab13/team_hist.php?team_id=88&amp;page=year&amp;year=2018"/>
    <hyperlink ref="B40" r:id="rId77" display="http://wikipeba.com/statslab13/player.php?player_id=4096"/>
    <hyperlink ref="C40" r:id="rId78" display="http://wikipeba.com/statslab13/team_hist.php?team_id=83&amp;page=year&amp;year=2018"/>
    <hyperlink ref="B41" r:id="rId79" display="http://wikipeba.com/statslab13/player.php?player_id=1502"/>
    <hyperlink ref="C41" r:id="rId80" display="http://wikipeba.com/statslab13/team_hist.php?team_id=91&amp;page=year&amp;year=2018"/>
    <hyperlink ref="B42" r:id="rId81" display="http://wikipeba.com/statslab13/player.php?player_id=11886"/>
    <hyperlink ref="C42" r:id="rId82" display="http://wikipeba.com/statslab13/team_hist.php?team_id=96&amp;page=year&amp;year=2018"/>
    <hyperlink ref="B43" r:id="rId83" display="http://wikipeba.com/statslab13/player.php?player_id=10481"/>
    <hyperlink ref="C43" r:id="rId84" display="http://wikipeba.com/statslab13/team_hist.php?team_id=96&amp;page=year&amp;year=2018"/>
    <hyperlink ref="B44" r:id="rId85" display="http://wikipeba.com/statslab13/player.php?player_id=1965"/>
    <hyperlink ref="C44" r:id="rId86" display="http://wikipeba.com/statslab13/team_hist.php?team_id=97&amp;page=year&amp;year=2018"/>
    <hyperlink ref="B45" r:id="rId87" display="http://wikipeba.com/statslab13/player.php?player_id=2597"/>
    <hyperlink ref="C45" r:id="rId88" display="http://wikipeba.com/statslab13/team_hist.php?team_id=92&amp;page=year&amp;year=2018"/>
    <hyperlink ref="B46" r:id="rId89" display="http://wikipeba.com/statslab13/player.php?player_id=10421"/>
    <hyperlink ref="C46" r:id="rId90" display="http://wikipeba.com/statslab13/team_hist.php?team_id=93&amp;page=year&amp;year=2018"/>
    <hyperlink ref="B47" r:id="rId91" display="http://wikipeba.com/statslab13/player.php?player_id=10537"/>
    <hyperlink ref="C47" r:id="rId92" display="http://wikipeba.com/statslab13/team_hist.php?team_id=79&amp;page=year&amp;year=2018"/>
    <hyperlink ref="B48" r:id="rId93" display="http://wikipeba.com/statslab13/player.php?player_id=10559"/>
    <hyperlink ref="C48" r:id="rId94" display="http://wikipeba.com/statslab13/team_hist.php?team_id=99&amp;page=year&amp;year=2018"/>
    <hyperlink ref="B49" r:id="rId95" display="http://wikipeba.com/statslab13/player.php?player_id=12395"/>
    <hyperlink ref="C49" r:id="rId96" display="http://wikipeba.com/statslab13/team_hist.php?team_id=98&amp;page=year&amp;year=2018"/>
    <hyperlink ref="B50" r:id="rId97" display="http://wikipeba.com/statslab13/player.php?player_id=387"/>
    <hyperlink ref="C50" r:id="rId98" display="http://wikipeba.com/statslab13/team_hist.php?team_id=91&amp;page=year&amp;year=2018"/>
    <hyperlink ref="B51" r:id="rId99" display="http://wikipeba.com/statslab13/player.php?player_id=4948"/>
    <hyperlink ref="C51" r:id="rId100" display="http://wikipeba.com/statslab13/team_hist.php?team_id=85&amp;page=year&amp;year=2018"/>
    <hyperlink ref="B52" r:id="rId101" display="http://wikipeba.com/statslab13/player.php?player_id=7566"/>
    <hyperlink ref="C52" r:id="rId102" display="http://wikipeba.com/statslab13/team_hist.php?team_id=86&amp;page=year&amp;year=2018"/>
    <hyperlink ref="B53" r:id="rId103" display="http://wikipeba.com/statslab13/player.php?player_id=8055"/>
    <hyperlink ref="C53" r:id="rId104" display="http://wikipeba.com/statslab13/team_hist.php?team_id=98&amp;page=year&amp;year=2018"/>
    <hyperlink ref="B54" r:id="rId105" display="http://wikipeba.com/statslab13/player.php?player_id=11359"/>
    <hyperlink ref="C54" r:id="rId106" display="http://wikipeba.com/statslab13/team_hist.php?team_id=85&amp;page=year&amp;year=2018"/>
    <hyperlink ref="B55" r:id="rId107" display="http://wikipeba.com/statslab13/player.php?player_id=3811"/>
    <hyperlink ref="C55" r:id="rId108" display="http://wikipeba.com/statslab13/team_hist.php?team_id=85&amp;page=year&amp;year=2018"/>
    <hyperlink ref="B56" r:id="rId109" display="http://wikipeba.com/statslab13/player.php?player_id=11862"/>
    <hyperlink ref="C56" r:id="rId110" display="http://wikipeba.com/statslab13/team_hist.php?team_id=87&amp;page=year&amp;year=2018"/>
    <hyperlink ref="B57" r:id="rId111" display="http://wikipeba.com/statslab13/player.php?player_id=2142"/>
    <hyperlink ref="C57" r:id="rId112" display="http://wikipeba.com/statslab13/team_hist.php?team_id=78&amp;page=year&amp;year=2018"/>
    <hyperlink ref="B58" r:id="rId113" display="http://wikipeba.com/statslab13/player.php?player_id=1549"/>
    <hyperlink ref="C58" r:id="rId114" display="http://wikipeba.com/statslab13/team_hist.php?team_id=99&amp;page=year&amp;year=2018"/>
    <hyperlink ref="B59" r:id="rId115" display="http://wikipeba.com/statslab13/player.php?player_id=995"/>
    <hyperlink ref="C59" r:id="rId116" display="http://wikipeba.com/statslab13/team_hist.php?team_id=79&amp;page=year&amp;year=2018"/>
    <hyperlink ref="B60" r:id="rId117" display="http://wikipeba.com/statslab13/player.php?player_id=10569"/>
    <hyperlink ref="C60" r:id="rId118" display="http://wikipeba.com/statslab13/team_hist.php?team_id=78&amp;page=year&amp;year=2018"/>
    <hyperlink ref="B61" r:id="rId119" display="http://wikipeba.com/statslab13/player.php?player_id=4659"/>
    <hyperlink ref="C61" r:id="rId120" display="http://wikipeba.com/statslab13/team_hist.php?team_id=88&amp;page=year&amp;year=2018"/>
    <hyperlink ref="B62" r:id="rId121" display="http://wikipeba.com/statslab13/player.php?player_id=3645"/>
    <hyperlink ref="C62" r:id="rId122" display="http://wikipeba.com/statslab13/team_hist.php?team_id=95&amp;page=year&amp;year=2018"/>
    <hyperlink ref="B63" r:id="rId123" display="http://wikipeba.com/statslab13/player.php?player_id=4710"/>
    <hyperlink ref="C63" r:id="rId124" display="http://wikipeba.com/statslab13/team_hist.php?team_id=83&amp;page=year&amp;year=2018"/>
    <hyperlink ref="B64" r:id="rId125" display="http://wikipeba.com/statslab13/player.php?player_id=3516"/>
    <hyperlink ref="C64" r:id="rId126" display="http://wikipeba.com/statslab13/team_hist.php?team_id=100&amp;page=year&amp;year=2018"/>
    <hyperlink ref="B65" r:id="rId127" display="http://wikipeba.com/statslab13/player.php?player_id=5131"/>
    <hyperlink ref="C65" r:id="rId128" display="http://wikipeba.com/statslab13/team_hist.php?team_id=89&amp;page=year&amp;year=2018"/>
    <hyperlink ref="B66" r:id="rId129" display="http://wikipeba.com/statslab13/player.php?player_id=4127"/>
    <hyperlink ref="C66" r:id="rId130" display="http://wikipeba.com/statslab13/team_hist.php?team_id=95&amp;page=year&amp;year=2018"/>
    <hyperlink ref="B67" r:id="rId131" display="http://wikipeba.com/statslab13/player.php?player_id=9731"/>
    <hyperlink ref="C67" r:id="rId132" display="http://wikipeba.com/statslab13/team_hist.php?team_id=81&amp;page=year&amp;year=2018"/>
    <hyperlink ref="B68" r:id="rId133" display="http://wikipeba.com/statslab13/player.php?player_id=11154"/>
    <hyperlink ref="C68" r:id="rId134" display="http://wikipeba.com/statslab13/team_hist.php?team_id=98&amp;page=year&amp;year=2018"/>
    <hyperlink ref="B69" r:id="rId135" display="http://wikipeba.com/statslab13/player.php?player_id=11265"/>
    <hyperlink ref="C69" r:id="rId136" display="http://wikipeba.com/statslab13/team_hist.php?team_id=90&amp;page=year&amp;year=2018"/>
    <hyperlink ref="B70" r:id="rId137" display="http://wikipeba.com/statslab13/player.php?player_id=478"/>
    <hyperlink ref="C70" r:id="rId138" display="http://wikipeba.com/statslab13/team_hist.php?team_id=97&amp;page=year&amp;year=2018"/>
    <hyperlink ref="B71" r:id="rId139" display="http://wikipeba.com/statslab13/player.php?player_id=10577"/>
    <hyperlink ref="C71" r:id="rId140" display="http://wikipeba.com/statslab13/team_hist.php?team_id=97&amp;page=year&amp;year=2018"/>
    <hyperlink ref="B72" r:id="rId141" display="http://wikipeba.com/statslab13/player.php?player_id=4262"/>
    <hyperlink ref="C72" r:id="rId142" display="http://wikipeba.com/statslab13/team_hist.php?team_id=95&amp;page=year&amp;year=2018"/>
    <hyperlink ref="B73" r:id="rId143" display="http://wikipeba.com/statslab13/player.php?player_id=4964"/>
    <hyperlink ref="C73" r:id="rId144" display="http://wikipeba.com/statslab13/team_hist.php?team_id=96&amp;page=year&amp;year=2018"/>
    <hyperlink ref="B74" r:id="rId145" display="http://wikipeba.com/statslab13/player.php?player_id=9885"/>
    <hyperlink ref="C74" r:id="rId146" display="http://wikipeba.com/statslab13/team_hist.php?team_id=81&amp;page=year&amp;year=2018"/>
    <hyperlink ref="B75" r:id="rId147" display="http://wikipeba.com/statslab13/player.php?player_id=9279"/>
    <hyperlink ref="C75" r:id="rId148" display="http://wikipeba.com/statslab13/team_hist.php?team_id=85&amp;page=year&amp;year=2018"/>
    <hyperlink ref="B76" r:id="rId149" display="http://wikipeba.com/statslab13/player.php?player_id=11120"/>
    <hyperlink ref="C76" r:id="rId150" display="http://wikipeba.com/statslab13/team_hist.php?team_id=94&amp;page=year&amp;year=2018"/>
    <hyperlink ref="B77" r:id="rId151" display="http://wikipeba.com/statslab13/player.php?player_id=10026"/>
    <hyperlink ref="C77" r:id="rId152" display="http://wikipeba.com/statslab13/team_hist.php?team_id=98&amp;page=year&amp;year=2018"/>
    <hyperlink ref="B78" r:id="rId153" display="http://wikipeba.com/statslab13/player.php?player_id=3267"/>
    <hyperlink ref="C78" r:id="rId154" display="http://wikipeba.com/statslab13/team_hist.php?team_id=78&amp;page=year&amp;year=2018"/>
    <hyperlink ref="B79" r:id="rId155" display="http://wikipeba.com/statslab13/player.php?player_id=4490"/>
    <hyperlink ref="C79" r:id="rId156" display="http://wikipeba.com/statslab13/team_hist.php?team_id=84&amp;page=year&amp;year=2018"/>
    <hyperlink ref="B80" r:id="rId157" display="http://wikipeba.com/statslab13/player.php?player_id=10986"/>
    <hyperlink ref="C80" r:id="rId158" display="http://wikipeba.com/statslab13/team_hist.php?team_id=89&amp;page=year&amp;year=2018"/>
    <hyperlink ref="B81" r:id="rId159" display="http://wikipeba.com/statslab13/player.php?player_id=4893"/>
    <hyperlink ref="C81" r:id="rId160" display="http://wikipeba.com/statslab13/team_hist.php?team_id=81&amp;page=year&amp;year=2018"/>
    <hyperlink ref="B82" r:id="rId161" display="http://wikipeba.com/statslab13/player.php?player_id=2427"/>
    <hyperlink ref="C82" r:id="rId162" display="http://wikipeba.com/statslab13/team_hist.php?team_id=85&amp;page=year&amp;year=2018"/>
    <hyperlink ref="B83" r:id="rId163" display="http://wikipeba.com/statslab13/player.php?player_id=11939"/>
    <hyperlink ref="C83" r:id="rId164" display="http://wikipeba.com/statslab13/team_hist.php?team_id=82&amp;page=year&amp;year=2018"/>
    <hyperlink ref="B84" r:id="rId165" display="http://wikipeba.com/statslab13/player.php?player_id=3758"/>
    <hyperlink ref="C84" r:id="rId166" display="http://wikipeba.com/statslab13/team_hist.php?team_id=91&amp;page=year&amp;year=2018"/>
    <hyperlink ref="B85" r:id="rId167" display="http://wikipeba.com/statslab13/player.php?player_id=12035"/>
    <hyperlink ref="C85" r:id="rId168" display="http://wikipeba.com/statslab13/team_hist.php?team_id=87&amp;page=year&amp;year=2018"/>
    <hyperlink ref="B86" r:id="rId169" display="http://wikipeba.com/statslab13/player.php?player_id=13733"/>
    <hyperlink ref="C86" r:id="rId170" display="http://wikipeba.com/statslab13/team_hist.php?team_id=85&amp;page=year&amp;year=2018"/>
    <hyperlink ref="B87" r:id="rId171" display="http://wikipeba.com/statslab13/player.php?player_id=118"/>
    <hyperlink ref="C87" r:id="rId172" display="http://wikipeba.com/statslab13/team_hist.php?team_id=96&amp;page=year&amp;year=2018"/>
    <hyperlink ref="B88" r:id="rId173" display="http://wikipeba.com/statslab13/player.php?player_id=3111"/>
    <hyperlink ref="C88" r:id="rId174" display="http://wikipeba.com/statslab13/team_hist.php?team_id=91&amp;page=year&amp;year=2018"/>
    <hyperlink ref="B89" r:id="rId175" display="http://wikipeba.com/statslab13/player.php?player_id=3705"/>
    <hyperlink ref="C89" r:id="rId176" display="http://wikipeba.com/statslab13/team_hist.php?team_id=96&amp;page=year&amp;year=2018"/>
    <hyperlink ref="B90" r:id="rId177" display="http://wikipeba.com/statslab13/player.php?player_id=3388"/>
    <hyperlink ref="C90" r:id="rId178" display="http://wikipeba.com/statslab13/team_hist.php?team_id=80&amp;page=year&amp;year=2018"/>
    <hyperlink ref="B91" r:id="rId179" display="http://wikipeba.com/statslab13/player.php?player_id=3110"/>
    <hyperlink ref="C91" r:id="rId180" display="http://wikipeba.com/statslab13/team_hist.php?team_id=78&amp;page=year&amp;year=2018"/>
    <hyperlink ref="B92" r:id="rId181" display="http://wikipeba.com/statslab13/player.php?player_id=9737"/>
    <hyperlink ref="C92" r:id="rId182" display="http://wikipeba.com/statslab13/team_hist.php?team_id=92&amp;page=year&amp;year=2018"/>
    <hyperlink ref="B93" r:id="rId183" display="http://wikipeba.com/statslab13/player.php?player_id=3608"/>
    <hyperlink ref="C93" r:id="rId184" display="http://wikipeba.com/statslab13/team_hist.php?team_id=87&amp;page=year&amp;year=2018"/>
    <hyperlink ref="B94" r:id="rId185" display="http://wikipeba.com/statslab13/player.php?player_id=9758"/>
    <hyperlink ref="C94" r:id="rId186" display="http://wikipeba.com/statslab13/team_hist.php?team_id=97&amp;page=year&amp;year=2018"/>
    <hyperlink ref="B95" r:id="rId187" display="http://wikipeba.com/statslab13/player.php?player_id=352"/>
    <hyperlink ref="C95" r:id="rId188" display="http://wikipeba.com/statslab13/team_hist.php?team_id=99&amp;page=year&amp;year=2018"/>
    <hyperlink ref="B96" r:id="rId189" display="http://wikipeba.com/statslab13/player.php?player_id=11223"/>
    <hyperlink ref="C96" r:id="rId190" display="http://wikipeba.com/statslab13/team_hist.php?team_id=93&amp;page=year&amp;year=2018"/>
    <hyperlink ref="B97" r:id="rId191" display="http://wikipeba.com/statslab13/player.php?player_id=9820"/>
    <hyperlink ref="C97" r:id="rId192" display="http://wikipeba.com/statslab13/team_hist.php?team_id=82&amp;page=year&amp;year=2018"/>
    <hyperlink ref="B98" r:id="rId193" display="http://wikipeba.com/statslab13/player.php?player_id=3881"/>
    <hyperlink ref="C98" r:id="rId194" display="http://wikipeba.com/statslab13/team_hist.php?team_id=79&amp;page=year&amp;year=2018"/>
    <hyperlink ref="B99" r:id="rId195" display="http://wikipeba.com/statslab13/player.php?player_id=9895"/>
    <hyperlink ref="C99" r:id="rId196" display="http://wikipeba.com/statslab13/team_hist.php?team_id=89&amp;page=year&amp;year=2018"/>
    <hyperlink ref="B100" r:id="rId197" display="http://wikipeba.com/statslab13/player.php?player_id=10452"/>
    <hyperlink ref="C100" r:id="rId198" display="http://wikipeba.com/statslab13/team_hist.php?team_id=81&amp;page=year&amp;year=2018"/>
    <hyperlink ref="B101" r:id="rId199" display="http://wikipeba.com/statslab13/player.php?player_id=9857"/>
    <hyperlink ref="C101" r:id="rId200" display="http://wikipeba.com/statslab13/team_hist.php?team_id=84&amp;page=year&amp;year=2018"/>
    <hyperlink ref="B102" r:id="rId201" display="http://wikipeba.com/statslab13/player.php?player_id=10030"/>
    <hyperlink ref="C102" r:id="rId202" display="http://wikipeba.com/statslab13/team_hist.php?team_id=95&amp;page=year&amp;year=2018"/>
    <hyperlink ref="B103" r:id="rId203" display="http://wikipeba.com/statslab13/player.php?player_id=4391"/>
    <hyperlink ref="C103" r:id="rId204" display="http://wikipeba.com/statslab13/team_hist.php?team_id=79&amp;page=year&amp;year=2018"/>
    <hyperlink ref="B104" r:id="rId205" display="http://wikipeba.com/statslab13/player.php?player_id=3047"/>
    <hyperlink ref="C104" r:id="rId206" display="http://wikipeba.com/statslab13/team_hist.php?team_id=99&amp;page=year&amp;year=2018"/>
    <hyperlink ref="B105" r:id="rId207" display="http://wikipeba.com/statslab13/player.php?player_id=10425"/>
    <hyperlink ref="C105" r:id="rId208" display="http://wikipeba.com/statslab13/team_hist.php?team_id=87&amp;page=year&amp;year=2018"/>
    <hyperlink ref="B106" r:id="rId209" display="http://wikipeba.com/statslab13/player.php?player_id=4852"/>
    <hyperlink ref="C106" r:id="rId210" display="http://wikipeba.com/statslab13/team_hist.php?team_id=88&amp;page=year&amp;year=2018"/>
    <hyperlink ref="B107" r:id="rId211" display="http://wikipeba.com/statslab13/player.php?player_id=3126"/>
    <hyperlink ref="C107" r:id="rId212" display="http://wikipeba.com/statslab13/team_hist.php?team_id=83&amp;page=year&amp;year=2018"/>
    <hyperlink ref="B108" r:id="rId213" display="http://wikipeba.com/statslab13/player.php?player_id=1678"/>
    <hyperlink ref="C108" r:id="rId214" display="http://wikipeba.com/statslab13/team_hist.php?team_id=97&amp;page=year&amp;year=2018"/>
    <hyperlink ref="B109" r:id="rId215" display="http://wikipeba.com/statslab13/player.php?player_id=12148"/>
    <hyperlink ref="C109" r:id="rId216" display="http://wikipeba.com/statslab13/team_hist.php?team_id=78&amp;page=year&amp;year=2018"/>
    <hyperlink ref="B110" r:id="rId217" display="http://wikipeba.com/statslab13/player.php?player_id=3113"/>
    <hyperlink ref="C110" r:id="rId218" display="http://wikipeba.com/statslab13/team_hist.php?team_id=84&amp;page=year&amp;year=2018"/>
    <hyperlink ref="B111" r:id="rId219" display="http://wikipeba.com/statslab13/player.php?player_id=10580"/>
    <hyperlink ref="C111" r:id="rId220" display="http://wikipeba.com/statslab13/team_hist.php?team_id=83&amp;page=year&amp;year=2018"/>
    <hyperlink ref="B112" r:id="rId221" display="http://wikipeba.com/statslab13/player.php?player_id=4754"/>
    <hyperlink ref="C112" r:id="rId222" display="http://wikipeba.com/statslab13/team_hist.php?team_id=87&amp;page=year&amp;year=2018"/>
    <hyperlink ref="B113" r:id="rId223" display="http://wikipeba.com/statslab13/player.php?player_id=10487"/>
    <hyperlink ref="C113" r:id="rId224" display="http://wikipeba.com/statslab13/team_hist.php?team_id=87&amp;page=year&amp;year=2018"/>
    <hyperlink ref="B114" r:id="rId225" display="http://wikipeba.com/statslab13/player.php?player_id=4604"/>
    <hyperlink ref="C114" r:id="rId226" display="http://wikipeba.com/statslab13/team_hist.php?team_id=91&amp;page=year&amp;year=2018"/>
    <hyperlink ref="B115" r:id="rId227" display="http://wikipeba.com/statslab13/player.php?player_id=3757"/>
    <hyperlink ref="C115" r:id="rId228" display="http://wikipeba.com/statslab13/team_hist.php?team_id=92&amp;page=year&amp;year=2018"/>
    <hyperlink ref="B116" r:id="rId229" display="http://wikipeba.com/statslab13/player.php?player_id=3952"/>
    <hyperlink ref="C116" r:id="rId230" display="http://wikipeba.com/statslab13/team_hist.php?team_id=81&amp;page=year&amp;year=2018"/>
    <hyperlink ref="B117" r:id="rId231" display="http://wikipeba.com/statslab13/player.php?player_id=3150"/>
    <hyperlink ref="C117" r:id="rId232" display="http://wikipeba.com/statslab13/team_hist.php?team_id=90&amp;page=year&amp;year=2018"/>
    <hyperlink ref="B118" r:id="rId233" display="http://wikipeba.com/statslab13/player.php?player_id=11219"/>
    <hyperlink ref="C118" r:id="rId234" display="http://wikipeba.com/statslab13/team_hist.php?team_id=90&amp;page=year&amp;year=2018"/>
    <hyperlink ref="B119" r:id="rId235" display="http://wikipeba.com/statslab13/player.php?player_id=1755"/>
    <hyperlink ref="C119" r:id="rId236" display="http://wikipeba.com/statslab13/team_hist.php?team_id=86&amp;page=year&amp;year=2018"/>
    <hyperlink ref="B120" r:id="rId237" display="http://wikipeba.com/statslab13/player.php?player_id=10516"/>
    <hyperlink ref="C120" r:id="rId238" display="http://wikipeba.com/statslab13/team_hist.php?team_id=77&amp;page=year&amp;year=2018"/>
    <hyperlink ref="B121" r:id="rId239" display="http://wikipeba.com/statslab13/player.php?player_id=8056"/>
    <hyperlink ref="C121" r:id="rId240" display="http://wikipeba.com/statslab13/team_hist.php?team_id=99&amp;page=year&amp;year=2018"/>
    <hyperlink ref="B122" r:id="rId241" display="http://wikipeba.com/statslab13/player.php?player_id=3146"/>
    <hyperlink ref="C122" r:id="rId242" display="http://wikipeba.com/statslab13/team_hist.php?team_id=80&amp;page=year&amp;year=2018"/>
    <hyperlink ref="B123" r:id="rId243" display="http://wikipeba.com/statslab13/player.php?player_id=11048"/>
    <hyperlink ref="C123" r:id="rId244" display="http://wikipeba.com/statslab13/team_hist.php?team_id=88&amp;page=year&amp;year=2018"/>
    <hyperlink ref="B124" r:id="rId245" display="http://wikipeba.com/statslab13/player.php?player_id=4963"/>
    <hyperlink ref="C124" r:id="rId246" display="http://wikipeba.com/statslab13/team_hist.php?team_id=86&amp;page=year&amp;year=2018"/>
    <hyperlink ref="B125" r:id="rId247" display="http://wikipeba.com/statslab13/player.php?player_id=3403"/>
    <hyperlink ref="C125" r:id="rId248" display="http://wikipeba.com/statslab13/team_hist.php?team_id=100&amp;page=year&amp;year=2018"/>
    <hyperlink ref="B126" r:id="rId249" display="http://wikipeba.com/statslab13/player.php?player_id=2256"/>
    <hyperlink ref="C126" r:id="rId250" display="http://wikipeba.com/statslab13/team_hist.php?team_id=88&amp;page=year&amp;year=2018"/>
    <hyperlink ref="B127" r:id="rId251" display="http://wikipeba.com/statslab13/player.php?player_id=3152"/>
    <hyperlink ref="C127" r:id="rId252" display="http://wikipeba.com/statslab13/team_hist.php?team_id=80&amp;page=year&amp;year=2018"/>
    <hyperlink ref="B128" r:id="rId253" display="http://wikipeba.com/statslab13/player.php?player_id=4003"/>
    <hyperlink ref="C128" r:id="rId254" display="http://wikipeba.com/statslab13/team_hist.php?team_id=82&amp;page=year&amp;year=2018"/>
    <hyperlink ref="B129" r:id="rId255" display="http://wikipeba.com/statslab13/player.php?player_id=4749"/>
    <hyperlink ref="C129" r:id="rId256" display="http://wikipeba.com/statslab13/team_hist.php?team_id=77&amp;page=year&amp;year=2018"/>
    <hyperlink ref="B130" r:id="rId257" display="http://wikipeba.com/statslab13/player.php?player_id=1333"/>
    <hyperlink ref="C130" r:id="rId258" display="http://wikipeba.com/statslab13/team_hist.php?team_id=85&amp;page=year&amp;year=2018"/>
    <hyperlink ref="B131" r:id="rId259" display="http://wikipeba.com/statslab13/player.php?player_id=10451"/>
    <hyperlink ref="C131" r:id="rId260" display="http://wikipeba.com/statslab13/team_hist.php?team_id=80&amp;page=year&amp;year=2018"/>
    <hyperlink ref="B132" r:id="rId261" display="http://wikipeba.com/statslab13/player.php?player_id=3603"/>
    <hyperlink ref="C132" r:id="rId262" display="http://wikipeba.com/statslab13/team_hist.php?team_id=86&amp;page=year&amp;year=2018"/>
    <hyperlink ref="B133" r:id="rId263" display="http://wikipeba.com/statslab13/player.php?player_id=2409"/>
    <hyperlink ref="C133" r:id="rId264" display="http://wikipeba.com/statslab13/team_hist.php?team_id=84&amp;page=year&amp;year=2018"/>
    <hyperlink ref="B134" r:id="rId265" display="http://wikipeba.com/statslab13/player.php?player_id=10993"/>
    <hyperlink ref="C134" r:id="rId266" display="http://wikipeba.com/statslab13/team_hist.php?team_id=77&amp;page=year&amp;year=2018"/>
    <hyperlink ref="B135" r:id="rId267" display="http://wikipeba.com/statslab13/player.php?player_id=4872"/>
    <hyperlink ref="C135" r:id="rId268" display="http://wikipeba.com/statslab13/team_hist.php?team_id=83&amp;page=year&amp;year=2018"/>
    <hyperlink ref="B136" r:id="rId269" display="http://wikipeba.com/statslab13/player.php?player_id=4657"/>
    <hyperlink ref="C136" r:id="rId270" display="http://wikipeba.com/statslab13/team_hist.php?team_id=100&amp;page=year&amp;year=2018"/>
    <hyperlink ref="B137" r:id="rId271" display="http://wikipeba.com/statslab13/player.php?player_id=943"/>
    <hyperlink ref="C137" r:id="rId272" display="http://wikipeba.com/statslab13/team_hist.php?team_id=91&amp;page=year&amp;year=2018"/>
    <hyperlink ref="B138" r:id="rId273" display="http://wikipeba.com/statslab13/player.php?player_id=4918"/>
    <hyperlink ref="C138" r:id="rId274" display="http://wikipeba.com/statslab13/team_hist.php?team_id=93&amp;page=year&amp;year=2018"/>
    <hyperlink ref="B139" r:id="rId275" display="http://wikipeba.com/statslab13/player.php?player_id=386"/>
    <hyperlink ref="C139" r:id="rId276" display="http://wikipeba.com/statslab13/team_hist.php?team_id=91&amp;page=year&amp;year=2018"/>
    <hyperlink ref="B140" r:id="rId277" display="http://wikipeba.com/statslab13/player.php?player_id=9681"/>
    <hyperlink ref="C140" r:id="rId278" display="http://wikipeba.com/statslab13/team_hist.php?team_id=90&amp;page=year&amp;year=2018"/>
    <hyperlink ref="B141" r:id="rId279" display="http://wikipeba.com/statslab13/player.php?player_id=13723"/>
    <hyperlink ref="C141" r:id="rId280" display="http://wikipeba.com/statslab13/team_hist.php?team_id=85&amp;page=year&amp;year=2018"/>
    <hyperlink ref="B142" r:id="rId281" display="http://wikipeba.com/statslab13/player.php?player_id=10629"/>
    <hyperlink ref="C142" r:id="rId282" display="http://wikipeba.com/statslab13/team_hist.php?team_id=90&amp;page=year&amp;year=2018"/>
    <hyperlink ref="B143" r:id="rId283" display="http://wikipeba.com/statslab13/player.php?player_id=168"/>
    <hyperlink ref="C143" r:id="rId284" display="http://wikipeba.com/statslab13/team_hist.php?team_id=91&amp;page=year&amp;year=2018"/>
    <hyperlink ref="B144" r:id="rId285" display="http://wikipeba.com/statslab13/player.php?player_id=10530"/>
    <hyperlink ref="C144" r:id="rId286" display="http://wikipeba.com/statslab13/team_hist.php?team_id=87&amp;page=year&amp;year=2018"/>
    <hyperlink ref="B145" r:id="rId287" display="http://wikipeba.com/statslab13/player.php?player_id=10856"/>
    <hyperlink ref="C145" r:id="rId288" display="http://wikipeba.com/statslab13/team_hist.php?team_id=86&amp;page=year&amp;year=2018"/>
    <hyperlink ref="B146" r:id="rId289" display="http://wikipeba.com/statslab13/player.php?player_id=19"/>
    <hyperlink ref="C146" r:id="rId290" display="http://wikipeba.com/statslab13/team_hist.php?team_id=92&amp;page=year&amp;year=2018"/>
    <hyperlink ref="B147" r:id="rId291" display="http://wikipeba.com/statslab13/player.php?player_id=4808"/>
    <hyperlink ref="C147" r:id="rId292" display="http://wikipeba.com/statslab13/team_hist.php?team_id=88&amp;page=year&amp;year=2018"/>
    <hyperlink ref="B148" r:id="rId293" display="http://wikipeba.com/statslab13/player.php?player_id=1704"/>
    <hyperlink ref="C148" r:id="rId294" display="http://wikipeba.com/statslab13/team_hist.php?team_id=93&amp;page=year&amp;year=2018"/>
    <hyperlink ref="B149" r:id="rId295" display="http://wikipeba.com/statslab13/player.php?player_id=11026"/>
    <hyperlink ref="C149" r:id="rId296" display="http://wikipeba.com/statslab13/team_hist.php?team_id=92&amp;page=year&amp;year=2018"/>
    <hyperlink ref="B150" r:id="rId297" display="http://wikipeba.com/statslab13/player.php?player_id=4018"/>
    <hyperlink ref="C150" r:id="rId298" display="http://wikipeba.com/statslab13/team_hist.php?team_id=95&amp;page=year&amp;year=2018"/>
    <hyperlink ref="B151" r:id="rId299" display="http://wikipeba.com/statslab13/player.php?player_id=12423"/>
    <hyperlink ref="C151" r:id="rId300" display="http://wikipeba.com/statslab13/team_hist.php?team_id=83&amp;page=year&amp;year=2018"/>
    <hyperlink ref="B152" r:id="rId301" display="http://wikipeba.com/statslab13/player.php?player_id=7791"/>
    <hyperlink ref="C152" r:id="rId302" display="http://wikipeba.com/statslab13/team_hist.php?team_id=98&amp;page=year&amp;year=2018"/>
    <hyperlink ref="B153" r:id="rId303" display="http://wikipeba.com/statslab13/player.php?player_id=3951"/>
    <hyperlink ref="C153" r:id="rId304" display="http://wikipeba.com/statslab13/team_hist.php?team_id=94&amp;page=year&amp;year=2018"/>
    <hyperlink ref="B154" r:id="rId305" display="http://wikipeba.com/statslab13/player.php?player_id=2466"/>
    <hyperlink ref="C154" r:id="rId306" display="http://wikipeba.com/statslab13/team_hist.php?team_id=92&amp;page=year&amp;year=2018"/>
    <hyperlink ref="B155" r:id="rId307" display="http://wikipeba.com/statslab13/player.php?player_id=8357"/>
    <hyperlink ref="C155" r:id="rId308" display="http://wikipeba.com/statslab13/team_hist.php?team_id=81&amp;page=year&amp;year=2018"/>
    <hyperlink ref="B156" r:id="rId309" display="http://wikipeba.com/statslab13/player.php?player_id=4354"/>
    <hyperlink ref="C156" r:id="rId310" display="http://wikipeba.com/statslab13/team_hist.php?team_id=97&amp;page=year&amp;year=2018"/>
    <hyperlink ref="B157" r:id="rId311" display="http://wikipeba.com/statslab13/player.php?player_id=10265"/>
    <hyperlink ref="C157" r:id="rId312" display="http://wikipeba.com/statslab13/team_hist.php?team_id=90&amp;page=year&amp;year=2018"/>
    <hyperlink ref="B158" r:id="rId313" display="http://wikipeba.com/statslab13/player.php?player_id=3285"/>
    <hyperlink ref="C158" r:id="rId314" display="http://wikipeba.com/statslab13/team_hist.php?team_id=86&amp;page=year&amp;year=2018"/>
    <hyperlink ref="B159" r:id="rId315" display="http://wikipeba.com/statslab13/player.php?player_id=3825"/>
    <hyperlink ref="C159" r:id="rId316" display="http://wikipeba.com/statslab13/team_hist.php?team_id=92&amp;page=year&amp;year=2018"/>
    <hyperlink ref="B160" r:id="rId317" display="http://wikipeba.com/statslab13/player.php?player_id=10978"/>
    <hyperlink ref="C160" r:id="rId318" display="http://wikipeba.com/statslab13/team_hist.php?team_id=100&amp;page=year&amp;year=2018"/>
    <hyperlink ref="B161" r:id="rId319" display="http://wikipeba.com/statslab13/player.php?player_id=11870"/>
    <hyperlink ref="C161" r:id="rId320" display="http://wikipeba.com/statslab13/team_hist.php?team_id=99&amp;page=year&amp;year=2018"/>
    <hyperlink ref="B162" r:id="rId321" display="http://wikipeba.com/statslab13/player.php?player_id=4917"/>
    <hyperlink ref="C162" r:id="rId322" display="http://wikipeba.com/statslab13/team_hist.php?team_id=97&amp;page=year&amp;year=2018"/>
    <hyperlink ref="B163" r:id="rId323" display="http://wikipeba.com/statslab13/player.php?player_id=11107"/>
    <hyperlink ref="C163" r:id="rId324" display="http://wikipeba.com/statslab13/team_hist.php?team_id=89&amp;page=year&amp;year=2018"/>
    <hyperlink ref="B164" r:id="rId325" display="http://wikipeba.com/statslab13/player.php?player_id=9719"/>
    <hyperlink ref="C164" r:id="rId326" display="http://wikipeba.com/statslab13/team_hist.php?team_id=88&amp;page=year&amp;year=2018"/>
    <hyperlink ref="B165" r:id="rId327" display="http://wikipeba.com/statslab13/player.php?player_id=10363"/>
    <hyperlink ref="C165" r:id="rId328" display="http://wikipeba.com/statslab13/team_hist.php?team_id=78&amp;page=year&amp;year=2018"/>
    <hyperlink ref="B166" r:id="rId329" display="http://wikipeba.com/statslab13/player.php?player_id=3930"/>
    <hyperlink ref="C166" r:id="rId330" display="http://wikipeba.com/statslab13/team_hist.php?team_id=95&amp;page=year&amp;year=2018"/>
    <hyperlink ref="B167" r:id="rId331" display="http://wikipeba.com/statslab13/player.php?player_id=9761"/>
    <hyperlink ref="C167" r:id="rId332" display="http://wikipeba.com/statslab13/team_hist.php?team_id=85&amp;page=year&amp;year=2018"/>
    <hyperlink ref="B168" r:id="rId333" display="http://wikipeba.com/statslab13/player.php?player_id=1356"/>
    <hyperlink ref="C168" r:id="rId334" display="http://wikipeba.com/statslab13/team_hist.php?team_id=98&amp;page=year&amp;year=2018"/>
    <hyperlink ref="B169" r:id="rId335" display="http://wikipeba.com/statslab13/player.php?player_id=3323"/>
    <hyperlink ref="C169" r:id="rId336" display="http://wikipeba.com/statslab13/team_hist.php?team_id=77&amp;page=year&amp;year=2018"/>
    <hyperlink ref="B170" r:id="rId337" display="http://wikipeba.com/statslab13/player.php?player_id=10407"/>
    <hyperlink ref="C170" r:id="rId338" display="http://wikipeba.com/statslab13/team_hist.php?team_id=95&amp;page=year&amp;year=2018"/>
    <hyperlink ref="B171" r:id="rId339" display="http://wikipeba.com/statslab13/player.php?player_id=2194"/>
    <hyperlink ref="C171" r:id="rId340" display="http://wikipeba.com/statslab13/team_hist.php?team_id=88&amp;page=year&amp;year=2018"/>
    <hyperlink ref="B172" r:id="rId341" display="http://wikipeba.com/statslab13/player.php?player_id=10315"/>
    <hyperlink ref="C172" r:id="rId342" display="http://wikipeba.com/statslab13/team_hist.php?team_id=100&amp;page=year&amp;year=2018"/>
    <hyperlink ref="B173" r:id="rId343" display="http://wikipeba.com/statslab13/player.php?player_id=467"/>
    <hyperlink ref="C173" r:id="rId344" display="http://wikipeba.com/statslab13/team_hist.php?team_id=80&amp;page=year&amp;year=2018"/>
    <hyperlink ref="B174" r:id="rId345" display="http://wikipeba.com/statslab13/player.php?player_id=5521"/>
    <hyperlink ref="C174" r:id="rId346" display="http://wikipeba.com/statslab13/team_hist.php?team_id=92&amp;page=year&amp;year=2018"/>
    <hyperlink ref="B175" r:id="rId347" display="http://wikipeba.com/statslab13/player.php?player_id=4557"/>
    <hyperlink ref="C175" r:id="rId348" display="http://wikipeba.com/statslab13/team_hist.php?team_id=95&amp;page=year&amp;year=2018"/>
    <hyperlink ref="B176" r:id="rId349" display="http://wikipeba.com/statslab13/player.php?player_id=12368"/>
    <hyperlink ref="C176" r:id="rId350" display="http://wikipeba.com/statslab13/team_hist.php?team_id=78&amp;page=year&amp;year=2018"/>
    <hyperlink ref="B177" r:id="rId351" display="http://wikipeba.com/statslab13/player.php?player_id=10372"/>
    <hyperlink ref="C177" r:id="rId352" display="http://wikipeba.com/statslab13/team_hist.php?team_id=99&amp;page=year&amp;year=2018"/>
    <hyperlink ref="B178" r:id="rId353" display="http://wikipeba.com/statslab13/player.php?player_id=10647"/>
    <hyperlink ref="C178" r:id="rId354" display="http://wikipeba.com/statslab13/team_hist.php?team_id=78&amp;page=year&amp;year=2018"/>
    <hyperlink ref="B179" r:id="rId355" display="http://wikipeba.com/statslab13/player.php?player_id=11259"/>
    <hyperlink ref="C179" r:id="rId356" display="http://wikipeba.com/statslab13/team_hist.php?team_id=80&amp;page=year&amp;year=2018"/>
    <hyperlink ref="B180" r:id="rId357" display="http://wikipeba.com/statslab13/player.php?player_id=10947"/>
    <hyperlink ref="C180" r:id="rId358" display="http://wikipeba.com/statslab13/team_hist.php?team_id=84&amp;page=year&amp;year=2018"/>
    <hyperlink ref="B181" r:id="rId359" display="http://wikipeba.com/statslab13/player.php?player_id=3959"/>
    <hyperlink ref="C181" r:id="rId360" display="http://wikipeba.com/statslab13/team_hist.php?team_id=90&amp;page=year&amp;year=2018"/>
    <hyperlink ref="B182" r:id="rId361" display="http://wikipeba.com/statslab13/player.php?player_id=3188"/>
    <hyperlink ref="C182" r:id="rId362" display="http://wikipeba.com/statslab13/team_hist.php?team_id=77&amp;page=year&amp;year=2018"/>
    <hyperlink ref="B183" r:id="rId363" display="http://wikipeba.com/statslab13/player.php?player_id=11101"/>
    <hyperlink ref="C183" r:id="rId364" display="http://wikipeba.com/statslab13/team_hist.php?team_id=78&amp;page=year&amp;year=2018"/>
    <hyperlink ref="B184" r:id="rId365" display="http://wikipeba.com/statslab13/player.php?player_id=4701"/>
    <hyperlink ref="C184" r:id="rId366" display="http://wikipeba.com/statslab13/team_hist.php?team_id=80&amp;page=year&amp;year=2018"/>
    <hyperlink ref="B185" r:id="rId367" display="http://wikipeba.com/statslab13/player.php?player_id=10472"/>
    <hyperlink ref="C185" r:id="rId368" display="http://wikipeba.com/statslab13/team_hist.php?team_id=88&amp;page=year&amp;year=2018"/>
    <hyperlink ref="B186" r:id="rId369" display="http://wikipeba.com/statslab13/player.php?player_id=4299"/>
    <hyperlink ref="C186" r:id="rId370" display="http://wikipeba.com/statslab13/team_hist.php?team_id=92&amp;page=year&amp;year=2018"/>
    <hyperlink ref="B187" r:id="rId371" display="http://wikipeba.com/statslab13/player.php?player_id=10012"/>
    <hyperlink ref="C187" r:id="rId372" display="http://wikipeba.com/statslab13/team_hist.php?team_id=99&amp;page=year&amp;year=2018"/>
    <hyperlink ref="B188" r:id="rId373" display="http://wikipeba.com/statslab13/player.php?player_id=675"/>
    <hyperlink ref="C188" r:id="rId374" display="http://wikipeba.com/statslab13/team_hist.php?team_id=78&amp;page=year&amp;year=2018"/>
    <hyperlink ref="B189" r:id="rId375" display="http://wikipeba.com/statslab13/player.php?player_id=12354"/>
    <hyperlink ref="C189" r:id="rId376" display="http://wikipeba.com/statslab13/team_hist.php?team_id=85&amp;page=year&amp;year=2018"/>
    <hyperlink ref="B190" r:id="rId377" display="http://wikipeba.com/statslab13/player.php?player_id=11289"/>
    <hyperlink ref="C190" r:id="rId378" display="http://wikipeba.com/statslab13/team_hist.php?team_id=93&amp;page=year&amp;year=2018"/>
    <hyperlink ref="B191" r:id="rId379" display="http://wikipeba.com/statslab13/player.php?player_id=9983"/>
    <hyperlink ref="C191" r:id="rId380" display="http://wikipeba.com/statslab13/team_hist.php?team_id=98&amp;page=year&amp;year=2018"/>
    <hyperlink ref="B192" r:id="rId381" display="http://wikipeba.com/statslab13/player.php?player_id=3821"/>
    <hyperlink ref="C192" r:id="rId382" display="http://wikipeba.com/statslab13/team_hist.php?team_id=77&amp;page=year&amp;year=2018"/>
    <hyperlink ref="B193" r:id="rId383" display="http://wikipeba.com/statslab13/player.php?player_id=12349"/>
    <hyperlink ref="C193" r:id="rId384" display="http://wikipeba.com/statslab13/team_hist.php?team_id=98&amp;page=year&amp;year=2018"/>
    <hyperlink ref="B194" r:id="rId385" display="http://wikipeba.com/statslab13/player.php?player_id=1743"/>
    <hyperlink ref="C194" r:id="rId386" display="http://wikipeba.com/statslab13/team_hist.php?team_id=91&amp;page=year&amp;year=2018"/>
    <hyperlink ref="B195" r:id="rId387" display="http://wikipeba.com/statslab13/player.php?player_id=3737"/>
    <hyperlink ref="C195" r:id="rId388" display="http://wikipeba.com/statslab13/team_hist.php?team_id=90&amp;page=year&amp;year=2018"/>
    <hyperlink ref="B196" r:id="rId389" display="http://wikipeba.com/statslab13/player.php?player_id=3496"/>
    <hyperlink ref="C196" r:id="rId390" display="http://wikipeba.com/statslab13/team_hist.php?team_id=78&amp;page=year&amp;year=2018"/>
    <hyperlink ref="B197" r:id="rId391" display="http://wikipeba.com/statslab13/player.php?player_id=3655"/>
    <hyperlink ref="C197" r:id="rId392" display="http://wikipeba.com/statslab13/team_hist.php?team_id=86&amp;page=year&amp;year=2018"/>
    <hyperlink ref="B198" r:id="rId393" display="http://wikipeba.com/statslab13/player.php?player_id=3338"/>
    <hyperlink ref="C198" r:id="rId394" display="http://wikipeba.com/statslab13/team_hist.php?team_id=91&amp;page=year&amp;year=2018"/>
    <hyperlink ref="B199" r:id="rId395" display="http://wikipeba.com/statslab13/player.php?player_id=4475"/>
    <hyperlink ref="C199" r:id="rId396" display="http://wikipeba.com/statslab13/team_hist.php?team_id=92&amp;page=year&amp;year=2018"/>
    <hyperlink ref="B200" r:id="rId397" display="http://wikipeba.com/statslab13/player.php?player_id=3248"/>
    <hyperlink ref="C200" r:id="rId398" display="http://wikipeba.com/statslab13/team_hist.php?team_id=81&amp;page=year&amp;year=2018"/>
    <hyperlink ref="B201" r:id="rId399" display="http://wikipeba.com/statslab13/player.php?player_id=4367"/>
    <hyperlink ref="C201" r:id="rId400" display="http://wikipeba.com/statslab13/team_hist.php?team_id=94&amp;page=year&amp;year=2018"/>
  </hyperlinks>
  <pageMargins left="0.7" right="0.7" top="0.75" bottom="0.75" header="0.3" footer="0.3"/>
  <pageSetup orientation="portrait" r:id="rId401"/>
  <legacyDrawing r:id="rId40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Y203"/>
  <sheetViews>
    <sheetView workbookViewId="0">
      <pane xSplit="5" ySplit="3" topLeftCell="F4" activePane="bottomRight" state="frozenSplit"/>
      <selection activeCell="M66" sqref="M66"/>
      <selection pane="topRight" activeCell="C1" sqref="C1"/>
      <selection pane="bottomLeft" activeCell="A39" sqref="A39"/>
      <selection pane="bottomRight" activeCell="F4" sqref="F4"/>
    </sheetView>
  </sheetViews>
  <sheetFormatPr defaultRowHeight="15"/>
  <cols>
    <col min="1" max="1" width="5.5703125" bestFit="1" customWidth="1"/>
    <col min="2" max="2" width="22.5703125" bestFit="1" customWidth="1"/>
    <col min="3" max="4" width="4.5703125" bestFit="1" customWidth="1"/>
    <col min="5" max="5" width="5.42578125" bestFit="1" customWidth="1"/>
    <col min="14" max="15" width="6.28515625" bestFit="1" customWidth="1"/>
    <col min="16" max="16" width="8" bestFit="1" customWidth="1"/>
    <col min="17" max="17" width="8" customWidth="1"/>
    <col min="18" max="18" width="8" bestFit="1" customWidth="1"/>
    <col min="23" max="23" width="9.28515625" bestFit="1" customWidth="1"/>
  </cols>
  <sheetData>
    <row r="1" spans="1:25">
      <c r="C1">
        <v>3</v>
      </c>
      <c r="D1">
        <v>4</v>
      </c>
      <c r="E1">
        <v>2</v>
      </c>
      <c r="F1">
        <v>20</v>
      </c>
      <c r="G1">
        <v>20</v>
      </c>
      <c r="H1">
        <v>23</v>
      </c>
      <c r="I1">
        <v>23</v>
      </c>
    </row>
    <row r="2" spans="1:25" ht="15.75" thickBot="1">
      <c r="F2">
        <f>MIN(Batters1!$F$2:$F$101)</f>
        <v>2017</v>
      </c>
      <c r="G2">
        <f>MAX(Batters2!$F$2:$F$101)</f>
        <v>2018</v>
      </c>
      <c r="H2">
        <f>F2</f>
        <v>2017</v>
      </c>
      <c r="I2">
        <f>G2</f>
        <v>2018</v>
      </c>
      <c r="J2">
        <v>3</v>
      </c>
      <c r="K2">
        <v>7</v>
      </c>
      <c r="L2">
        <v>2</v>
      </c>
      <c r="M2">
        <v>6</v>
      </c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s="12" customFormat="1" ht="15.75" thickBot="1">
      <c r="A3" s="1" t="s">
        <v>0</v>
      </c>
      <c r="B3" s="2" t="s">
        <v>1</v>
      </c>
      <c r="C3" s="13" t="s">
        <v>3</v>
      </c>
      <c r="D3" s="13" t="s">
        <v>4</v>
      </c>
      <c r="E3" s="13" t="s">
        <v>307</v>
      </c>
      <c r="F3" s="12" t="s">
        <v>195</v>
      </c>
      <c r="G3" s="12" t="s">
        <v>196</v>
      </c>
      <c r="H3" s="12" t="s">
        <v>197</v>
      </c>
      <c r="I3" s="12" t="s">
        <v>198</v>
      </c>
      <c r="J3" s="12" t="str">
        <f>"z"&amp;F3</f>
        <v>zVORP1</v>
      </c>
      <c r="K3" s="12" t="str">
        <f>"z"&amp;G3</f>
        <v>zVORP2</v>
      </c>
      <c r="L3" s="12" t="str">
        <f>"z"&amp;H3</f>
        <v>zLW1</v>
      </c>
      <c r="M3" s="12" t="str">
        <f>"z"&amp;I3</f>
        <v>zLW2</v>
      </c>
      <c r="N3" s="12" t="s">
        <v>441</v>
      </c>
      <c r="O3" s="12" t="s">
        <v>199</v>
      </c>
      <c r="P3" s="12" t="s">
        <v>435</v>
      </c>
      <c r="Q3" s="12" t="s">
        <v>439</v>
      </c>
      <c r="R3" s="12" t="s">
        <v>436</v>
      </c>
      <c r="S3" s="12" t="s">
        <v>200</v>
      </c>
      <c r="T3" s="12" t="s">
        <v>438</v>
      </c>
      <c r="U3" s="12" t="s">
        <v>306</v>
      </c>
      <c r="V3" s="12" t="s">
        <v>337</v>
      </c>
      <c r="W3" s="12" t="s">
        <v>338</v>
      </c>
      <c r="X3" s="12" t="s">
        <v>341</v>
      </c>
      <c r="Y3" s="12" t="s">
        <v>339</v>
      </c>
    </row>
    <row r="4" spans="1:25" ht="15.75" thickBot="1">
      <c r="A4">
        <f>RANK(G4,$G$4:$G$1202)</f>
        <v>2</v>
      </c>
      <c r="B4" s="7" t="s">
        <v>449</v>
      </c>
      <c r="C4" t="str">
        <f>IF(ISNA(VLOOKUP($B4,Batters2!$B$1:$Y$1001,C$1,FALSE)),"",VLOOKUP($B4,Batters2!$B$1:$Y$1001,C$1,FALSE))</f>
        <v>CF</v>
      </c>
      <c r="D4">
        <f>IF(ISNA(VLOOKUP($B4,Batters2!$B$1:$Y$1001,D$1,FALSE)),"",VLOOKUP($B4,Batters2!$B$1:$Y$1001,D$1,FALSE)+1)</f>
        <v>26</v>
      </c>
      <c r="E4" t="str">
        <f>IF(ISNA(VLOOKUP($B4,Batters2!$B$1:$Y$1001,E$1,FALSE)),"",VLOOKUP($B4,Batters2!$B$1:$Y$1001,E$1,FALSE))</f>
        <v>OMA</v>
      </c>
      <c r="F4">
        <f>IF(ISNA(VLOOKUP($B4,Batters1!$B$1:$Y$985,F$1,FALSE)),"",VLOOKUP($B4,Batters1!$B$1:$Y$985,F$1,FALSE))</f>
        <v>29.1</v>
      </c>
      <c r="G4">
        <f>IF(ISNA(VLOOKUP($B4,Batters2!$B$1:$Y$1001,G$1,FALSE)),"",VLOOKUP($B4,Batters2!$B$1:$Y$1001,G$1,FALSE))</f>
        <v>64.599999999999994</v>
      </c>
      <c r="H4">
        <f>IF(ISNA(VLOOKUP($B4,Batters1!$B$1:$Y$985,H$1,FALSE)),"",VLOOKUP($B4,Batters1!$B$1:$Y$985,H$1,FALSE))</f>
        <v>6.8899999999999881</v>
      </c>
      <c r="I4">
        <f>IF(ISNA(VLOOKUP($B4,Batters2!$B$1:$Y$1001,I$1,FALSE)),"",VLOOKUP($B4,Batters2!$B$1:$Y$1001,I$1,FALSE))</f>
        <v>37.799999999999969</v>
      </c>
      <c r="J4" s="11">
        <f>IF(F4="",-1,(F4-AVERAGE(F$4:F$1002))/STDEV(F$4:F$1002))</f>
        <v>0.1160780482967491</v>
      </c>
      <c r="K4" s="11">
        <f>IF(G4="",-1,(G4-AVERAGE(G$4:G$1002))/STDEV(G$4:G$1002))</f>
        <v>2.888636546305595</v>
      </c>
      <c r="L4" s="11">
        <f>IF(H4="",-1,(H4-AVERAGE(H$4:H$1002))/STDEV(H$4:H$1002))</f>
        <v>1.5826389016202464E-4</v>
      </c>
      <c r="M4" s="11">
        <f>IF(I4="",-1,(I4-AVERAGE(I$4:I$1002))/STDEV(I$4:I$1002))</f>
        <v>2.8598510368087582</v>
      </c>
      <c r="N4" s="11">
        <f>($J$2*J4+$K$2*K4+$L$2*L4+$M$2*M4+3*AVERAGE(J4:K4)+2*AVERAGE(L4:M4))/(SUM($J$2:$M$2)+5)</f>
        <v>1.9606606047941182</v>
      </c>
      <c r="O4" s="11">
        <f>($J$2*J4+$K$2*K4+$L$2*L4+$M$2*M4+3*AVERAGE(J4:K4)+2*AVERAGE(L4:M4))/(SUM($J$2:$M$2)+5)+P4+Q4</f>
        <v>2.510660604794118</v>
      </c>
      <c r="P4">
        <f>VLOOKUP(D4,COND!$A$2:$B$35,2,FALSE)</f>
        <v>0.5</v>
      </c>
      <c r="Q4">
        <f>VLOOKUP(C4,COND!$D$2:$E$14,2,FALSE)</f>
        <v>0.05</v>
      </c>
      <c r="R4" s="11">
        <f>STANDARDIZE(O4,AVERAGE($O$4:$O$203),STDEV($O$4:$O$203))</f>
        <v>2.9210363484018749</v>
      </c>
      <c r="S4" s="14">
        <f>RANK(O4,$O$4:$O$1002)</f>
        <v>1</v>
      </c>
      <c r="T4" s="14">
        <f>RANK(R4,$R$4:$R$203)</f>
        <v>1</v>
      </c>
      <c r="U4">
        <f>IF(F4="",0,F4)+G4</f>
        <v>93.699999999999989</v>
      </c>
      <c r="V4">
        <f>MAX($U$4:$U$203)-U4</f>
        <v>23.400000000000006</v>
      </c>
      <c r="W4">
        <f>VLOOKUP(B4,Summary!$Q$3:$U$575,5,FALSE)</f>
        <v>5</v>
      </c>
      <c r="X4" s="15">
        <f>AVERAGE(F4:G4)+AVERAGE(F4:G4)/(ABS(F4-G4))</f>
        <v>48.169718309859149</v>
      </c>
      <c r="Y4" s="15">
        <f>AVERAGE(H4:I4)+AVERAGE(H4:I4)/(ABS(I4-H4))</f>
        <v>23.067905208670311</v>
      </c>
    </row>
    <row r="5" spans="1:25" ht="15.75" thickBot="1">
      <c r="A5">
        <f>RANK(G5,$G$4:$G$1202)</f>
        <v>11</v>
      </c>
      <c r="B5" s="4" t="s">
        <v>225</v>
      </c>
      <c r="C5" t="str">
        <f>IF(ISNA(VLOOKUP($B5,Batters2!$B$1:$Y$1001,C$1,FALSE)),"",VLOOKUP($B5,Batters2!$B$1:$Y$1001,C$1,FALSE))</f>
        <v>SS</v>
      </c>
      <c r="D5">
        <f>IF(ISNA(VLOOKUP($B5,Batters2!$B$1:$Y$1001,D$1,FALSE)),"",VLOOKUP($B5,Batters2!$B$1:$Y$1001,D$1,FALSE)+1)</f>
        <v>27</v>
      </c>
      <c r="E5" t="str">
        <f>IF(ISNA(VLOOKUP($B5,Batters2!$B$1:$Y$1001,E$1,FALSE)),"",VLOOKUP($B5,Batters2!$B$1:$Y$1001,E$1,FALSE))</f>
        <v>LON</v>
      </c>
      <c r="F5">
        <f>IF(ISNA(VLOOKUP($B5,Batters1!$B$1:$Y$985,F$1,FALSE)),"",VLOOKUP($B5,Batters1!$B$1:$Y$985,F$1,FALSE))</f>
        <v>57.6</v>
      </c>
      <c r="G5">
        <f>IF(ISNA(VLOOKUP($B5,Batters2!$B$1:$Y$1001,G$1,FALSE)),"",VLOOKUP($B5,Batters2!$B$1:$Y$1001,G$1,FALSE))</f>
        <v>50.7</v>
      </c>
      <c r="H5">
        <f>IF(ISNA(VLOOKUP($B5,Batters1!$B$1:$Y$985,H$1,FALSE)),"",VLOOKUP($B5,Batters1!$B$1:$Y$985,H$1,FALSE))</f>
        <v>27.439999999999976</v>
      </c>
      <c r="I5">
        <f>IF(ISNA(VLOOKUP($B5,Batters2!$B$1:$Y$1001,I$1,FALSE)),"",VLOOKUP($B5,Batters2!$B$1:$Y$1001,I$1,FALSE))</f>
        <v>18.620000000000008</v>
      </c>
      <c r="J5" s="11">
        <f>IF(F5="",-1,(F5-AVERAGE(F$4:F$1002))/STDEV(F$4:F$1002))</f>
        <v>1.8810116486400013</v>
      </c>
      <c r="K5" s="11">
        <f>IF(G5="",-1,(G5-AVERAGE(G$4:G$1002))/STDEV(G$4:G$1002))</f>
        <v>1.9261385420711135</v>
      </c>
      <c r="L5" s="11">
        <f>IF(H5="",-1,(H5-AVERAGE(H$4:H$1002))/STDEV(H$4:H$1002))</f>
        <v>1.446881228120799</v>
      </c>
      <c r="M5" s="11">
        <f>IF(I5="",-1,(I5-AVERAGE(I$4:I$1002))/STDEV(I$4:I$1002))</f>
        <v>1.262689926202589</v>
      </c>
      <c r="N5" s="11">
        <f>($J$2*J5+$K$2*K5+$L$2*L5+$M$2*M5+3*AVERAGE(J5:K5)+2*AVERAGE(L5:M5))/(SUM($J$2:$M$2)+5)</f>
        <v>1.6528783997506518</v>
      </c>
      <c r="O5" s="11">
        <f>($J$2*J5+$K$2*K5+$L$2*L5+$M$2*M5+3*AVERAGE(J5:K5)+2*AVERAGE(L5:M5))/(SUM($J$2:$M$2)+5)+P5+Q5</f>
        <v>2.3528783997506517</v>
      </c>
      <c r="P5">
        <f>VLOOKUP(D5,COND!$A$2:$B$35,2,FALSE)</f>
        <v>0.4</v>
      </c>
      <c r="Q5">
        <f>VLOOKUP(C5,COND!$D$2:$E$14,2,FALSE)</f>
        <v>0.3</v>
      </c>
      <c r="R5" s="11">
        <f>STANDARDIZE(O5,AVERAGE($O$4:$O$203),STDEV($O$4:$O$203))</f>
        <v>2.7313840703936054</v>
      </c>
      <c r="S5" s="14">
        <f>RANK(O5,$O$4:$O$1002)</f>
        <v>2</v>
      </c>
      <c r="T5" s="14">
        <f>RANK(R5,$R$4:$R$203)</f>
        <v>2</v>
      </c>
      <c r="U5">
        <f>IF(F5="",0,F5)+G5</f>
        <v>108.30000000000001</v>
      </c>
      <c r="V5">
        <f>MAX($U$4:$U$203)-U5</f>
        <v>8.7999999999999829</v>
      </c>
      <c r="W5">
        <f>VLOOKUP(B5,Summary!$Q$3:$U$575,5,FALSE)</f>
        <v>8</v>
      </c>
      <c r="X5" s="15">
        <f>AVERAGE(F5:G5)+AVERAGE(F5:G5)/(ABS(F5-G5))</f>
        <v>61.997826086956529</v>
      </c>
      <c r="Y5" s="15">
        <f>AVERAGE(H5:I5)+AVERAGE(H5:I5)/(ABS(I5-H5))</f>
        <v>25.641111111111115</v>
      </c>
    </row>
    <row r="6" spans="1:25" ht="15.75" thickBot="1">
      <c r="A6">
        <f>RANK(G6,$G$4:$G$1202)</f>
        <v>6</v>
      </c>
      <c r="B6" s="7" t="s">
        <v>445</v>
      </c>
      <c r="C6" t="str">
        <f>IF(ISNA(VLOOKUP($B6,Batters2!$B$1:$Y$1001,C$1,FALSE)),"",VLOOKUP($B6,Batters2!$B$1:$Y$1001,C$1,FALSE))</f>
        <v>C</v>
      </c>
      <c r="D6">
        <f>IF(ISNA(VLOOKUP($B6,Batters2!$B$1:$Y$1001,D$1,FALSE)),"",VLOOKUP($B6,Batters2!$B$1:$Y$1001,D$1,FALSE)+1)</f>
        <v>32</v>
      </c>
      <c r="E6" t="str">
        <f>IF(ISNA(VLOOKUP($B6,Batters2!$B$1:$Y$1001,E$1,FALSE)),"",VLOOKUP($B6,Batters2!$B$1:$Y$1001,E$1,FALSE))</f>
        <v>REN</v>
      </c>
      <c r="F6">
        <f>IF(ISNA(VLOOKUP($B6,Batters1!$B$1:$Y$985,F$1,FALSE)),"",VLOOKUP($B6,Batters1!$B$1:$Y$985,F$1,FALSE))</f>
        <v>47.1</v>
      </c>
      <c r="G6">
        <f>IF(ISNA(VLOOKUP($B6,Batters2!$B$1:$Y$1001,G$1,FALSE)),"",VLOOKUP($B6,Batters2!$B$1:$Y$1001,G$1,FALSE))</f>
        <v>56.8</v>
      </c>
      <c r="H6">
        <f>IF(ISNA(VLOOKUP($B6,Batters1!$B$1:$Y$985,H$1,FALSE)),"",VLOOKUP($B6,Batters1!$B$1:$Y$985,H$1,FALSE))</f>
        <v>22.360000000000014</v>
      </c>
      <c r="I6">
        <f>IF(ISNA(VLOOKUP($B6,Batters2!$B$1:$Y$1001,I$1,FALSE)),"",VLOOKUP($B6,Batters2!$B$1:$Y$1001,I$1,FALSE))</f>
        <v>40.999999999999986</v>
      </c>
      <c r="J6" s="11">
        <f>IF(F6="",-1,(F6-AVERAGE(F$4:F$1002))/STDEV(F$4:F$1002))</f>
        <v>1.2307729537766978</v>
      </c>
      <c r="K6" s="11">
        <f>IF(G6="",-1,(G6-AVERAGE(G$4:G$1002))/STDEV(G$4:G$1002))</f>
        <v>2.3485297525625044</v>
      </c>
      <c r="L6" s="11">
        <f>IF(H6="",-1,(H6-AVERAGE(H$4:H$1002))/STDEV(H$4:H$1002))</f>
        <v>1.0892484953572181</v>
      </c>
      <c r="M6" s="11">
        <f>IF(I6="",-1,(I6-AVERAGE(I$4:I$1002))/STDEV(I$4:I$1002))</f>
        <v>3.1263221292977978</v>
      </c>
      <c r="N6" s="11">
        <f>($J$2*J6+$K$2*K6+$L$2*L6+$M$2*M6+3*AVERAGE(J6:K6)+2*AVERAGE(L6:M6))/(SUM($J$2:$M$2)+5)</f>
        <v>2.2023035469535941</v>
      </c>
      <c r="O6" s="11">
        <f>($J$2*J6+$K$2*K6+$L$2*L6+$M$2*M6+3*AVERAGE(J6:K6)+2*AVERAGE(L6:M6))/(SUM($J$2:$M$2)+5)+P6+Q6</f>
        <v>2.3023035469535942</v>
      </c>
      <c r="P6">
        <f>VLOOKUP(D6,COND!$A$2:$B$35,2,FALSE)</f>
        <v>-0.1</v>
      </c>
      <c r="Q6">
        <f>VLOOKUP(C6,COND!$D$2:$E$14,2,FALSE)</f>
        <v>0.2</v>
      </c>
      <c r="R6" s="11">
        <f>STANDARDIZE(O6,AVERAGE($O$4:$O$203),STDEV($O$4:$O$203))</f>
        <v>2.6705937167523155</v>
      </c>
      <c r="S6" s="14">
        <f>RANK(O6,$O$4:$O$1002)</f>
        <v>3</v>
      </c>
      <c r="T6" s="14">
        <f>RANK(R6,$R$4:$R$203)</f>
        <v>3</v>
      </c>
      <c r="U6">
        <f>IF(F6="",0,F6)+G6</f>
        <v>103.9</v>
      </c>
      <c r="V6">
        <f>MAX($U$4:$U$203)-U6</f>
        <v>13.199999999999989</v>
      </c>
      <c r="W6" t="e">
        <f>VLOOKUP(B6,Summary!$Q$3:$U$575,5,FALSE)</f>
        <v>#N/A</v>
      </c>
      <c r="X6" s="15">
        <f>AVERAGE(F6:G6)+AVERAGE(F6:G6)/(ABS(F6-G6))</f>
        <v>57.305670103092787</v>
      </c>
      <c r="Y6" s="15">
        <f>AVERAGE(H6:I6)+AVERAGE(H6:I6)/(ABS(I6-H6))</f>
        <v>33.379570815450649</v>
      </c>
    </row>
    <row r="7" spans="1:25" ht="15.75" thickBot="1">
      <c r="A7">
        <f>RANK(G7,$G$4:$G$1202)</f>
        <v>3</v>
      </c>
      <c r="B7" s="4" t="s">
        <v>342</v>
      </c>
      <c r="C7" t="str">
        <f>IF(ISNA(VLOOKUP($B7,Batters2!$B$1:$Y$1001,C$1,FALSE)),"",VLOOKUP($B7,Batters2!$B$1:$Y$1001,C$1,FALSE))</f>
        <v>2B</v>
      </c>
      <c r="D7">
        <f>IF(ISNA(VLOOKUP($B7,Batters2!$B$1:$Y$1001,D$1,FALSE)),"",VLOOKUP($B7,Batters2!$B$1:$Y$1001,D$1,FALSE)+1)</f>
        <v>26</v>
      </c>
      <c r="E7" t="str">
        <f>IF(ISNA(VLOOKUP($B7,Batters2!$B$1:$Y$1001,E$1,FALSE)),"",VLOOKUP($B7,Batters2!$B$1:$Y$1001,E$1,FALSE))</f>
        <v>LON</v>
      </c>
      <c r="F7">
        <f>IF(ISNA(VLOOKUP($B7,Batters1!$B$1:$Y$985,F$1,FALSE)),"",VLOOKUP($B7,Batters1!$B$1:$Y$985,F$1,FALSE))</f>
        <v>31.9</v>
      </c>
      <c r="G7">
        <f>IF(ISNA(VLOOKUP($B7,Batters2!$B$1:$Y$1001,G$1,FALSE)),"",VLOOKUP($B7,Batters2!$B$1:$Y$1001,G$1,FALSE))</f>
        <v>64</v>
      </c>
      <c r="H7">
        <f>IF(ISNA(VLOOKUP($B7,Batters1!$B$1:$Y$985,H$1,FALSE)),"",VLOOKUP($B7,Batters1!$B$1:$Y$985,H$1,FALSE))</f>
        <v>5.840000000000007</v>
      </c>
      <c r="I7">
        <f>IF(ISNA(VLOOKUP($B7,Batters2!$B$1:$Y$1001,I$1,FALSE)),"",VLOOKUP($B7,Batters2!$B$1:$Y$1001,I$1,FALSE))</f>
        <v>26.349999999999952</v>
      </c>
      <c r="J7" s="11">
        <f>IF(F7="",-1,(F7-AVERAGE(F$4:F$1002))/STDEV(F$4:F$1002))</f>
        <v>0.28947503359362986</v>
      </c>
      <c r="K7" s="11">
        <f>IF(G7="",-1,(G7-AVERAGE(G$4:G$1002))/STDEV(G$4:G$1002))</f>
        <v>2.8470898698638192</v>
      </c>
      <c r="L7" s="11">
        <f>IF(H7="",-1,(H7-AVERAGE(H$4:H$1002))/STDEV(H$4:H$1002))</f>
        <v>-7.376188756687653E-2</v>
      </c>
      <c r="M7" s="11">
        <f>IF(I7="",-1,(I7-AVERAGE(I$4:I$1002))/STDEV(I$4:I$1002))</f>
        <v>1.9063841589964172</v>
      </c>
      <c r="N7" s="11">
        <f>($J$2*J7+$K$2*K7+$L$2*L7+$M$2*M7+3*AVERAGE(J7:K7)+2*AVERAGE(L7:M7))/(SUM($J$2:$M$2)+5)</f>
        <v>1.6794045650125258</v>
      </c>
      <c r="O7" s="11">
        <f>($J$2*J7+$K$2*K7+$L$2*L7+$M$2*M7+3*AVERAGE(J7:K7)+2*AVERAGE(L7:M7))/(SUM($J$2:$M$2)+5)+P7+Q7</f>
        <v>2.2794045650125256</v>
      </c>
      <c r="P7">
        <f>VLOOKUP(D7,COND!$A$2:$B$35,2,FALSE)</f>
        <v>0.5</v>
      </c>
      <c r="Q7">
        <f>VLOOKUP(C7,COND!$D$2:$E$14,2,FALSE)</f>
        <v>0.1</v>
      </c>
      <c r="R7" s="11">
        <f>STANDARDIZE(O7,AVERAGE($O$4:$O$203),STDEV($O$4:$O$203))</f>
        <v>2.6430694209168157</v>
      </c>
      <c r="S7" s="14">
        <f>RANK(O7,$O$4:$O$1002)</f>
        <v>4</v>
      </c>
      <c r="T7" s="14">
        <f>RANK(R7,$R$4:$R$203)</f>
        <v>4</v>
      </c>
      <c r="U7">
        <f>IF(F7="",0,F7)+G7</f>
        <v>95.9</v>
      </c>
      <c r="V7">
        <f>MAX($U$4:$U$203)-U7</f>
        <v>21.199999999999989</v>
      </c>
      <c r="W7">
        <f>VLOOKUP(B7,Summary!$Q$3:$U$575,5,FALSE)</f>
        <v>30</v>
      </c>
      <c r="X7" s="15">
        <f>AVERAGE(F7:G7)+AVERAGE(F7:G7)/(ABS(F7-G7))</f>
        <v>49.443769470404987</v>
      </c>
      <c r="Y7" s="15">
        <f>AVERAGE(H7:I7)+AVERAGE(H7:I7)/(ABS(I7-H7))</f>
        <v>16.879739151633327</v>
      </c>
    </row>
    <row r="8" spans="1:25" ht="15.75" thickBot="1">
      <c r="A8">
        <f>RANK(G8,$G$4:$G$1202)</f>
        <v>5</v>
      </c>
      <c r="B8" s="4" t="s">
        <v>569</v>
      </c>
      <c r="C8" t="str">
        <f>IF(ISNA(VLOOKUP($B8,Batters2!$B$1:$Y$1001,C$1,FALSE)),"",VLOOKUP($B8,Batters2!$B$1:$Y$1001,C$1,FALSE))</f>
        <v>CF</v>
      </c>
      <c r="D8">
        <f>IF(ISNA(VLOOKUP($B8,Batters2!$B$1:$Y$1001,D$1,FALSE)),"",VLOOKUP($B8,Batters2!$B$1:$Y$1001,D$1,FALSE)+1)</f>
        <v>27</v>
      </c>
      <c r="E8" t="str">
        <f>IF(ISNA(VLOOKUP($B8,Batters2!$B$1:$Y$1001,E$1,FALSE)),"",VLOOKUP($B8,Batters2!$B$1:$Y$1001,E$1,FALSE))</f>
        <v>FLA</v>
      </c>
      <c r="F8">
        <f>IF(ISNA(VLOOKUP($B8,Batters1!$B$1:$Y$985,F$1,FALSE)),"",VLOOKUP($B8,Batters1!$B$1:$Y$985,F$1,FALSE))</f>
        <v>36.700000000000003</v>
      </c>
      <c r="G8">
        <f>IF(ISNA(VLOOKUP($B8,Batters2!$B$1:$Y$1001,G$1,FALSE)),"",VLOOKUP($B8,Batters2!$B$1:$Y$1001,G$1,FALSE))</f>
        <v>59.8</v>
      </c>
      <c r="H8">
        <f>IF(ISNA(VLOOKUP($B8,Batters1!$B$1:$Y$985,H$1,FALSE)),"",VLOOKUP($B8,Batters1!$B$1:$Y$985,H$1,FALSE))</f>
        <v>6.9299999999999944</v>
      </c>
      <c r="I8">
        <f>IF(ISNA(VLOOKUP($B8,Batters2!$B$1:$Y$1001,I$1,FALSE)),"",VLOOKUP($B8,Batters2!$B$1:$Y$1001,I$1,FALSE))</f>
        <v>26.879999999999981</v>
      </c>
      <c r="J8" s="11">
        <f>IF(F8="",-1,(F8-AVERAGE(F$4:F$1002))/STDEV(F$4:F$1002))</f>
        <v>0.58672700838828307</v>
      </c>
      <c r="K8" s="11">
        <f>IF(G8="",-1,(G8-AVERAGE(G$4:G$1002))/STDEV(G$4:G$1002))</f>
        <v>2.5562631347713856</v>
      </c>
      <c r="L8" s="11">
        <f>IF(H8="",-1,(H8-AVERAGE(H$4:H$1002))/STDEV(H$4:H$1002))</f>
        <v>2.9742696599544603E-3</v>
      </c>
      <c r="M8" s="11">
        <f>IF(I8="",-1,(I8-AVERAGE(I$4:I$1002))/STDEV(I$4:I$1002))</f>
        <v>1.9505184336899166</v>
      </c>
      <c r="N8" s="11">
        <f>($J$2*J8+$K$2*K8+$L$2*L8+$M$2*M8+3*AVERAGE(J8:K8)+2*AVERAGE(L8:M8))/(SUM($J$2:$M$2)+5)</f>
        <v>1.6535243490484057</v>
      </c>
      <c r="O8" s="11">
        <f>($J$2*J8+$K$2*K8+$L$2*L8+$M$2*M8+3*AVERAGE(J8:K8)+2*AVERAGE(L8:M8))/(SUM($J$2:$M$2)+5)+P8+Q8</f>
        <v>2.1035243490484055</v>
      </c>
      <c r="P8">
        <f>VLOOKUP(D8,COND!$A$2:$B$35,2,FALSE)</f>
        <v>0.4</v>
      </c>
      <c r="Q8">
        <f>VLOOKUP(C8,COND!$D$2:$E$14,2,FALSE)</f>
        <v>0.05</v>
      </c>
      <c r="R8" s="11">
        <f>STANDARDIZE(O8,AVERAGE($O$4:$O$203),STDEV($O$4:$O$203))</f>
        <v>2.4316635554391923</v>
      </c>
      <c r="S8" s="14">
        <f>RANK(O8,$O$4:$O$1002)</f>
        <v>5</v>
      </c>
      <c r="T8" s="14">
        <f>RANK(R8,$R$4:$R$203)</f>
        <v>5</v>
      </c>
      <c r="U8">
        <f>IF(F8="",0,F8)+G8</f>
        <v>96.5</v>
      </c>
      <c r="V8">
        <f>MAX($U$4:$U$203)-U8</f>
        <v>20.599999999999994</v>
      </c>
      <c r="W8" t="e">
        <f>VLOOKUP(B8,Summary!$Q$3:$U$575,5,FALSE)</f>
        <v>#N/A</v>
      </c>
      <c r="X8" s="15">
        <f>AVERAGE(F8:G8)+AVERAGE(F8:G8)/(ABS(F8-G8))</f>
        <v>50.338744588744589</v>
      </c>
      <c r="Y8" s="15">
        <f>AVERAGE(H8:I8)+AVERAGE(H8:I8)/(ABS(I8-H8))</f>
        <v>17.752368421052619</v>
      </c>
    </row>
    <row r="9" spans="1:25" ht="15.75" thickBot="1">
      <c r="A9">
        <f>RANK(G9,$G$4:$G$1202)</f>
        <v>26</v>
      </c>
      <c r="B9" s="7" t="s">
        <v>568</v>
      </c>
      <c r="C9" t="str">
        <f>IF(ISNA(VLOOKUP($B9,Batters2!$B$1:$Y$1001,C$1,FALSE)),"",VLOOKUP($B9,Batters2!$B$1:$Y$1001,C$1,FALSE))</f>
        <v>SS</v>
      </c>
      <c r="D9">
        <f>IF(ISNA(VLOOKUP($B9,Batters2!$B$1:$Y$1001,D$1,FALSE)),"",VLOOKUP($B9,Batters2!$B$1:$Y$1001,D$1,FALSE)+1)</f>
        <v>26</v>
      </c>
      <c r="E9" t="str">
        <f>IF(ISNA(VLOOKUP($B9,Batters2!$B$1:$Y$1001,E$1,FALSE)),"",VLOOKUP($B9,Batters2!$B$1:$Y$1001,E$1,FALSE))</f>
        <v>YUM</v>
      </c>
      <c r="F9">
        <f>IF(ISNA(VLOOKUP($B9,Batters1!$B$1:$Y$985,F$1,FALSE)),"",VLOOKUP($B9,Batters1!$B$1:$Y$985,F$1,FALSE))</f>
        <v>48.4</v>
      </c>
      <c r="G9">
        <f>IF(ISNA(VLOOKUP($B9,Batters2!$B$1:$Y$1001,G$1,FALSE)),"",VLOOKUP($B9,Batters2!$B$1:$Y$1001,G$1,FALSE))</f>
        <v>40.799999999999997</v>
      </c>
      <c r="H9">
        <f>IF(ISNA(VLOOKUP($B9,Batters1!$B$1:$Y$985,H$1,FALSE)),"",VLOOKUP($B9,Batters1!$B$1:$Y$985,H$1,FALSE))</f>
        <v>24.350000000000019</v>
      </c>
      <c r="I9">
        <f>IF(ISNA(VLOOKUP($B9,Batters2!$B$1:$Y$1001,I$1,FALSE)),"",VLOOKUP($B9,Batters2!$B$1:$Y$1001,I$1,FALSE))</f>
        <v>18.579999999999973</v>
      </c>
      <c r="J9" s="11">
        <f>IF(F9="",-1,(F9-AVERAGE(F$4:F$1002))/STDEV(F$4:F$1002))</f>
        <v>1.3112786969502495</v>
      </c>
      <c r="K9" s="11">
        <f>IF(G9="",-1,(G9-AVERAGE(G$4:G$1002))/STDEV(G$4:G$1002))</f>
        <v>1.2406183807818059</v>
      </c>
      <c r="L9" s="11">
        <f>IF(H9="",-1,(H9-AVERAGE(H$4:H$1002))/STDEV(H$4:H$1002))</f>
        <v>1.2293447824043704</v>
      </c>
      <c r="M9" s="11">
        <f>IF(I9="",-1,(I9-AVERAGE(I$4:I$1002))/STDEV(I$4:I$1002))</f>
        <v>1.2593590375464732</v>
      </c>
      <c r="N9" s="11">
        <f>($J$2*J9+$K$2*K9+$L$2*L9+$M$2*M9+3*AVERAGE(J9:K9)+2*AVERAGE(L9:M9))/(SUM($J$2:$M$2)+5)</f>
        <v>1.2586764340417347</v>
      </c>
      <c r="O9" s="11">
        <f>($J$2*J9+$K$2*K9+$L$2*L9+$M$2*M9+3*AVERAGE(J9:K9)+2*AVERAGE(L9:M9))/(SUM($J$2:$M$2)+5)+P9+Q9</f>
        <v>2.0586764340417347</v>
      </c>
      <c r="P9">
        <f>VLOOKUP(D9,COND!$A$2:$B$35,2,FALSE)</f>
        <v>0.5</v>
      </c>
      <c r="Q9">
        <f>VLOOKUP(C9,COND!$D$2:$E$14,2,FALSE)</f>
        <v>0.3</v>
      </c>
      <c r="R9" s="11">
        <f>STANDARDIZE(O9,AVERAGE($O$4:$O$203),STDEV($O$4:$O$203))</f>
        <v>2.3777569108806809</v>
      </c>
      <c r="S9" s="14">
        <f>RANK(O9,$O$4:$O$1002)</f>
        <v>6</v>
      </c>
      <c r="T9" s="14">
        <f>RANK(R9,$R$4:$R$203)</f>
        <v>6</v>
      </c>
      <c r="U9">
        <f>IF(F9="",0,F9)+G9</f>
        <v>89.199999999999989</v>
      </c>
      <c r="V9">
        <f>MAX($U$4:$U$203)-U9</f>
        <v>27.900000000000006</v>
      </c>
      <c r="W9">
        <f>VLOOKUP(B9,Summary!$Q$3:$U$575,5,FALSE)</f>
        <v>16</v>
      </c>
      <c r="X9" s="15">
        <f>AVERAGE(F9:G9)+AVERAGE(F9:G9)/(ABS(F9-G9))</f>
        <v>50.46842105263157</v>
      </c>
      <c r="Y9" s="15">
        <f>AVERAGE(H9:I9)+AVERAGE(H9:I9)/(ABS(I9-H9))</f>
        <v>25.185103986135147</v>
      </c>
    </row>
    <row r="10" spans="1:25" ht="15.75" thickBot="1">
      <c r="A10">
        <f>RANK(G10,$G$4:$G$1202)</f>
        <v>12</v>
      </c>
      <c r="B10" s="7" t="s">
        <v>84</v>
      </c>
      <c r="C10" t="str">
        <f>IF(ISNA(VLOOKUP($B10,Batters2!$B$1:$Y$1001,C$1,FALSE)),"",VLOOKUP($B10,Batters2!$B$1:$Y$1001,C$1,FALSE))</f>
        <v>2B</v>
      </c>
      <c r="D10">
        <f>IF(ISNA(VLOOKUP($B10,Batters2!$B$1:$Y$1001,D$1,FALSE)),"",VLOOKUP($B10,Batters2!$B$1:$Y$1001,D$1,FALSE)+1)</f>
        <v>32</v>
      </c>
      <c r="E10" t="str">
        <f>IF(ISNA(VLOOKUP($B10,Batters2!$B$1:$Y$1001,E$1,FALSE)),"",VLOOKUP($B10,Batters2!$B$1:$Y$1001,E$1,FALSE))</f>
        <v>WV</v>
      </c>
      <c r="F10">
        <f>IF(ISNA(VLOOKUP($B10,Batters1!$B$1:$Y$985,F$1,FALSE)),"",VLOOKUP($B10,Batters1!$B$1:$Y$985,F$1,FALSE))</f>
        <v>62.2</v>
      </c>
      <c r="G10">
        <f>IF(ISNA(VLOOKUP($B10,Batters2!$B$1:$Y$1001,G$1,FALSE)),"",VLOOKUP($B10,Batters2!$B$1:$Y$1001,G$1,FALSE))</f>
        <v>50</v>
      </c>
      <c r="H10">
        <f>IF(ISNA(VLOOKUP($B10,Batters1!$B$1:$Y$985,H$1,FALSE)),"",VLOOKUP($B10,Batters1!$B$1:$Y$985,H$1,FALSE))</f>
        <v>41.129999999999988</v>
      </c>
      <c r="I10">
        <f>IF(ISNA(VLOOKUP($B10,Batters2!$B$1:$Y$1001,I$1,FALSE)),"",VLOOKUP($B10,Batters2!$B$1:$Y$1001,I$1,FALSE))</f>
        <v>23.61</v>
      </c>
      <c r="J10" s="11">
        <f>IF(F10="",-1,(F10-AVERAGE(F$4:F$1002))/STDEV(F$4:F$1002))</f>
        <v>2.1658781244848773</v>
      </c>
      <c r="K10" s="11">
        <f>IF(G10="",-1,(G10-AVERAGE(G$4:G$1002))/STDEV(G$4:G$1002))</f>
        <v>1.8776674195557077</v>
      </c>
      <c r="L10" s="11">
        <f>IF(H10="",-1,(H10-AVERAGE(H$4:H$1002))/STDEV(H$4:H$1002))</f>
        <v>2.4106592028321101</v>
      </c>
      <c r="M10" s="11">
        <f>IF(I10="",-1,(I10-AVERAGE(I$4:I$1002))/STDEV(I$4:I$1002))</f>
        <v>1.6782182860526822</v>
      </c>
      <c r="N10" s="11">
        <f>($J$2*J10+$K$2*K10+$L$2*L10+$M$2*M10+3*AVERAGE(J10:K10)+2*AVERAGE(L10:M10))/(SUM($J$2:$M$2)+5)</f>
        <v>1.9428752277074157</v>
      </c>
      <c r="O10" s="11">
        <f>($J$2*J10+$K$2*K10+$L$2*L10+$M$2*M10+3*AVERAGE(J10:K10)+2*AVERAGE(L10:M10))/(SUM($J$2:$M$2)+5)+P10+Q10</f>
        <v>1.9428752277074157</v>
      </c>
      <c r="P10">
        <f>VLOOKUP(D10,COND!$A$2:$B$35,2,FALSE)</f>
        <v>-0.1</v>
      </c>
      <c r="Q10">
        <f>VLOOKUP(C10,COND!$D$2:$E$14,2,FALSE)</f>
        <v>0.1</v>
      </c>
      <c r="R10" s="11">
        <f>STANDARDIZE(O10,AVERAGE($O$4:$O$203),STDEV($O$4:$O$203))</f>
        <v>2.2385652791541557</v>
      </c>
      <c r="S10" s="14">
        <f>RANK(O10,$O$4:$O$1002)</f>
        <v>7</v>
      </c>
      <c r="T10" s="14">
        <f>RANK(R10,$R$4:$R$203)</f>
        <v>7</v>
      </c>
      <c r="U10">
        <f>IF(F10="",0,F10)+G10</f>
        <v>112.2</v>
      </c>
      <c r="V10">
        <f>MAX($U$4:$U$203)-U10</f>
        <v>4.8999999999999915</v>
      </c>
      <c r="W10">
        <f>VLOOKUP(B10,Summary!$Q$3:$U$575,5,FALSE)</f>
        <v>30</v>
      </c>
      <c r="X10" s="15">
        <f>AVERAGE(F10:G10)+AVERAGE(F10:G10)/(ABS(F10-G10))</f>
        <v>60.698360655737702</v>
      </c>
      <c r="Y10" s="15">
        <f>AVERAGE(H10:I10)+AVERAGE(H10:I10)/(ABS(I10-H10))</f>
        <v>34.217602739726019</v>
      </c>
    </row>
    <row r="11" spans="1:25" ht="15.75" thickBot="1">
      <c r="A11">
        <f>RANK(G11,$G$4:$G$1202)</f>
        <v>1</v>
      </c>
      <c r="B11" s="4" t="s">
        <v>346</v>
      </c>
      <c r="C11" t="str">
        <f>IF(ISNA(VLOOKUP($B11,Batters2!$B$1:$Y$1001,C$1,FALSE)),"",VLOOKUP($B11,Batters2!$B$1:$Y$1001,C$1,FALSE))</f>
        <v>CF</v>
      </c>
      <c r="D11">
        <f>IF(ISNA(VLOOKUP($B11,Batters2!$B$1:$Y$1001,D$1,FALSE)),"",VLOOKUP($B11,Batters2!$B$1:$Y$1001,D$1,FALSE)+1)</f>
        <v>30</v>
      </c>
      <c r="E11" t="str">
        <f>IF(ISNA(VLOOKUP($B11,Batters2!$B$1:$Y$1001,E$1,FALSE)),"",VLOOKUP($B11,Batters2!$B$1:$Y$1001,E$1,FALSE))</f>
        <v>LON</v>
      </c>
      <c r="F11">
        <f>IF(ISNA(VLOOKUP($B11,Batters1!$B$1:$Y$985,F$1,FALSE)),"",VLOOKUP($B11,Batters1!$B$1:$Y$985,F$1,FALSE))</f>
        <v>13.3</v>
      </c>
      <c r="G11">
        <f>IF(ISNA(VLOOKUP($B11,Batters2!$B$1:$Y$1001,G$1,FALSE)),"",VLOOKUP($B11,Batters2!$B$1:$Y$1001,G$1,FALSE))</f>
        <v>67.3</v>
      </c>
      <c r="H11">
        <f>IF(ISNA(VLOOKUP($B11,Batters1!$B$1:$Y$985,H$1,FALSE)),"",VLOOKUP($B11,Batters1!$B$1:$Y$985,H$1,FALSE))</f>
        <v>-3.2300000000000093</v>
      </c>
      <c r="I11">
        <f>IF(ISNA(VLOOKUP($B11,Batters2!$B$1:$Y$1001,I$1,FALSE)),"",VLOOKUP($B11,Batters2!$B$1:$Y$1001,I$1,FALSE))</f>
        <v>39.529999999999994</v>
      </c>
      <c r="J11" s="11">
        <f>IF(F11="",-1,(F11-AVERAGE(F$4:F$1002))/STDEV(F$4:F$1002))</f>
        <v>-0.86237636873565038</v>
      </c>
      <c r="K11" s="11">
        <f>IF(G11="",-1,(G11-AVERAGE(G$4:G$1002))/STDEV(G$4:G$1002))</f>
        <v>3.0755965902935878</v>
      </c>
      <c r="L11" s="11">
        <f>IF(H11="",-1,(H11-AVERAGE(H$4:H$1002))/STDEV(H$4:H$1002))</f>
        <v>-0.71229119586721268</v>
      </c>
      <c r="M11" s="11">
        <f>IF(I11="",-1,(I11-AVERAGE(I$4:I$1002))/STDEV(I$4:I$1002))</f>
        <v>3.0039119711856466</v>
      </c>
      <c r="N11" s="11">
        <f>($J$2*J11+$K$2*K11+$L$2*L11+$M$2*M11+3*AVERAGE(J11:K11)+2*AVERAGE(L11:M11))/(SUM($J$2:$M$2)+5)</f>
        <v>1.789234242125346</v>
      </c>
      <c r="O11" s="11">
        <f>($J$2*J11+$K$2*K11+$L$2*L11+$M$2*M11+3*AVERAGE(J11:K11)+2*AVERAGE(L11:M11))/(SUM($J$2:$M$2)+5)+P11+Q11</f>
        <v>1.9392342421253461</v>
      </c>
      <c r="P11">
        <f>VLOOKUP(D11,COND!$A$2:$B$35,2,FALSE)</f>
        <v>0.1</v>
      </c>
      <c r="Q11">
        <f>VLOOKUP(C11,COND!$D$2:$E$14,2,FALSE)</f>
        <v>0.05</v>
      </c>
      <c r="R11" s="11">
        <f>STANDARDIZE(O11,AVERAGE($O$4:$O$203),STDEV($O$4:$O$203))</f>
        <v>2.2341888590778578</v>
      </c>
      <c r="S11" s="14">
        <f>RANK(O11,$O$4:$O$1002)</f>
        <v>8</v>
      </c>
      <c r="T11" s="14">
        <f>RANK(R11,$R$4:$R$203)</f>
        <v>8</v>
      </c>
      <c r="U11">
        <f>IF(F11="",0,F11)+G11</f>
        <v>80.599999999999994</v>
      </c>
      <c r="V11">
        <f>MAX($U$4:$U$203)-U11</f>
        <v>36.5</v>
      </c>
      <c r="W11" t="e">
        <f>VLOOKUP(B11,Summary!$Q$3:$U$575,5,FALSE)</f>
        <v>#N/A</v>
      </c>
      <c r="X11" s="15">
        <f>AVERAGE(F11:G11)+AVERAGE(F11:G11)/(ABS(F11-G11))</f>
        <v>41.046296296296291</v>
      </c>
      <c r="Y11" s="15">
        <f>AVERAGE(H11:I11)+AVERAGE(H11:I11)/(ABS(I11-H11))</f>
        <v>18.574462114125343</v>
      </c>
    </row>
    <row r="12" spans="1:25" ht="15.75" thickBot="1">
      <c r="A12">
        <f>RANK(G12,$G$4:$G$1202)</f>
        <v>9</v>
      </c>
      <c r="B12" s="4" t="s">
        <v>348</v>
      </c>
      <c r="C12" t="str">
        <f>IF(ISNA(VLOOKUP($B12,Batters2!$B$1:$Y$1001,C$1,FALSE)),"",VLOOKUP($B12,Batters2!$B$1:$Y$1001,C$1,FALSE))</f>
        <v>LF</v>
      </c>
      <c r="D12">
        <f>IF(ISNA(VLOOKUP($B12,Batters2!$B$1:$Y$1001,D$1,FALSE)),"",VLOOKUP($B12,Batters2!$B$1:$Y$1001,D$1,FALSE)+1)</f>
        <v>27</v>
      </c>
      <c r="E12" t="str">
        <f>IF(ISNA(VLOOKUP($B12,Batters2!$B$1:$Y$1001,E$1,FALSE)),"",VLOOKUP($B12,Batters2!$B$1:$Y$1001,E$1,FALSE))</f>
        <v>NJ</v>
      </c>
      <c r="F12">
        <f>IF(ISNA(VLOOKUP($B12,Batters1!$B$1:$Y$985,F$1,FALSE)),"",VLOOKUP($B12,Batters1!$B$1:$Y$985,F$1,FALSE))</f>
        <v>40.9</v>
      </c>
      <c r="G12">
        <f>IF(ISNA(VLOOKUP($B12,Batters2!$B$1:$Y$1001,G$1,FALSE)),"",VLOOKUP($B12,Batters2!$B$1:$Y$1001,G$1,FALSE))</f>
        <v>53.6</v>
      </c>
      <c r="H12">
        <f>IF(ISNA(VLOOKUP($B12,Batters1!$B$1:$Y$985,H$1,FALSE)),"",VLOOKUP($B12,Batters1!$B$1:$Y$985,H$1,FALSE))</f>
        <v>10.239999999999965</v>
      </c>
      <c r="I12">
        <f>IF(ISNA(VLOOKUP($B12,Batters2!$B$1:$Y$1001,I$1,FALSE)),"",VLOOKUP($B12,Batters2!$B$1:$Y$1001,I$1,FALSE))</f>
        <v>26.559999999999995</v>
      </c>
      <c r="J12" s="11">
        <f>IF(F12="",-1,(F12-AVERAGE(F$4:F$1002))/STDEV(F$4:F$1002))</f>
        <v>0.84682248633360413</v>
      </c>
      <c r="K12" s="11">
        <f>IF(G12="",-1,(G12-AVERAGE(G$4:G$1002))/STDEV(G$4:G$1002))</f>
        <v>2.1269474782063651</v>
      </c>
      <c r="L12" s="11">
        <f>IF(H12="",-1,(H12-AVERAGE(H$4:H$1002))/STDEV(H$4:H$1002))</f>
        <v>0.23599874711023999</v>
      </c>
      <c r="M12" s="11">
        <f>IF(I12="",-1,(I12-AVERAGE(I$4:I$1002))/STDEV(I$4:I$1002))</f>
        <v>1.9238713244410139</v>
      </c>
      <c r="N12" s="11">
        <f>($J$2*J12+$K$2*K12+$L$2*L12+$M$2*M12+3*AVERAGE(J12:K12)+2*AVERAGE(L12:M12))/(SUM($J$2:$M$2)+5)</f>
        <v>1.5680369680727453</v>
      </c>
      <c r="O12" s="11">
        <f>($J$2*J12+$K$2*K12+$L$2*L12+$M$2*M12+3*AVERAGE(J12:K12)+2*AVERAGE(L12:M12))/(SUM($J$2:$M$2)+5)+P12+Q12</f>
        <v>1.8680369680727451</v>
      </c>
      <c r="P12">
        <f>VLOOKUP(D12,COND!$A$2:$B$35,2,FALSE)</f>
        <v>0.4</v>
      </c>
      <c r="Q12">
        <f>VLOOKUP(C12,COND!$D$2:$E$14,2,FALSE)</f>
        <v>-0.1</v>
      </c>
      <c r="R12" s="11">
        <f>STANDARDIZE(O12,AVERAGE($O$4:$O$203),STDEV($O$4:$O$203))</f>
        <v>2.148610607662655</v>
      </c>
      <c r="S12" s="14">
        <f>RANK(O12,$O$4:$O$1002)</f>
        <v>9</v>
      </c>
      <c r="T12" s="14">
        <f>RANK(R12,$R$4:$R$203)</f>
        <v>9</v>
      </c>
      <c r="U12">
        <f>IF(F12="",0,F12)+G12</f>
        <v>94.5</v>
      </c>
      <c r="V12">
        <f>MAX($U$4:$U$203)-U12</f>
        <v>22.599999999999994</v>
      </c>
      <c r="W12">
        <f>VLOOKUP(B12,Summary!$Q$3:$U$575,5,FALSE)</f>
        <v>13</v>
      </c>
      <c r="X12" s="15">
        <f>AVERAGE(F12:G12)+AVERAGE(F12:G12)/(ABS(F12-G12))</f>
        <v>50.970472440944881</v>
      </c>
      <c r="Y12" s="15">
        <f>AVERAGE(H12:I12)+AVERAGE(H12:I12)/(ABS(I12-H12))</f>
        <v>19.527450980392135</v>
      </c>
    </row>
    <row r="13" spans="1:25" ht="15.75" thickBot="1">
      <c r="A13">
        <f>RANK(G13,$G$4:$G$1202)</f>
        <v>8</v>
      </c>
      <c r="B13" s="7" t="s">
        <v>21</v>
      </c>
      <c r="C13" t="str">
        <f>IF(ISNA(VLOOKUP($B13,Batters2!$B$1:$Y$1001,C$1,FALSE)),"",VLOOKUP($B13,Batters2!$B$1:$Y$1001,C$1,FALSE))</f>
        <v>1B</v>
      </c>
      <c r="D13">
        <f>IF(ISNA(VLOOKUP($B13,Batters2!$B$1:$Y$1001,D$1,FALSE)),"",VLOOKUP($B13,Batters2!$B$1:$Y$1001,D$1,FALSE)+1)</f>
        <v>33</v>
      </c>
      <c r="E13" t="str">
        <f>IF(ISNA(VLOOKUP($B13,Batters2!$B$1:$Y$1001,E$1,FALSE)),"",VLOOKUP($B13,Batters2!$B$1:$Y$1001,E$1,FALSE))</f>
        <v>ARL</v>
      </c>
      <c r="F13">
        <f>IF(ISNA(VLOOKUP($B13,Batters1!$B$1:$Y$985,F$1,FALSE)),"",VLOOKUP($B13,Batters1!$B$1:$Y$985,F$1,FALSE))</f>
        <v>61.5</v>
      </c>
      <c r="G13">
        <f>IF(ISNA(VLOOKUP($B13,Batters2!$B$1:$Y$1001,G$1,FALSE)),"",VLOOKUP($B13,Batters2!$B$1:$Y$1001,G$1,FALSE))</f>
        <v>55.6</v>
      </c>
      <c r="H13">
        <f>IF(ISNA(VLOOKUP($B13,Batters1!$B$1:$Y$985,H$1,FALSE)),"",VLOOKUP($B13,Batters1!$B$1:$Y$985,H$1,FALSE))</f>
        <v>38.5</v>
      </c>
      <c r="I13">
        <f>IF(ISNA(VLOOKUP($B13,Batters2!$B$1:$Y$1001,I$1,FALSE)),"",VLOOKUP($B13,Batters2!$B$1:$Y$1001,I$1,FALSE))</f>
        <v>36.139999999999979</v>
      </c>
      <c r="J13" s="11">
        <f>IF(F13="",-1,(F13-AVERAGE(F$4:F$1002))/STDEV(F$4:F$1002))</f>
        <v>2.1225288781606566</v>
      </c>
      <c r="K13" s="11">
        <f>IF(G13="",-1,(G13-AVERAGE(G$4:G$1002))/STDEV(G$4:G$1002))</f>
        <v>2.2654363996789524</v>
      </c>
      <c r="L13" s="11">
        <f>IF(H13="",-1,(H13-AVERAGE(H$4:H$1002))/STDEV(H$4:H$1002))</f>
        <v>2.2255068234682875</v>
      </c>
      <c r="M13" s="11">
        <f>IF(I13="",-1,(I13-AVERAGE(I$4:I$1002))/STDEV(I$4:I$1002))</f>
        <v>2.7216191575800708</v>
      </c>
      <c r="N13" s="11">
        <f>($J$2*J13+$K$2*K13+$L$2*L13+$M$2*M13+3*AVERAGE(J13:K13)+2*AVERAGE(L13:M13))/(SUM($J$2:$M$2)+5)</f>
        <v>2.3711062574982349</v>
      </c>
      <c r="O13" s="11">
        <f>($J$2*J13+$K$2*K13+$L$2*L13+$M$2*M13+3*AVERAGE(J13:K13)+2*AVERAGE(L13:M13))/(SUM($J$2:$M$2)+5)+P13+Q13</f>
        <v>1.8211062574982348</v>
      </c>
      <c r="P13">
        <f>VLOOKUP(D13,COND!$A$2:$B$35,2,FALSE)</f>
        <v>-0.25</v>
      </c>
      <c r="Q13">
        <f>VLOOKUP(C13,COND!$D$2:$E$14,2,FALSE)</f>
        <v>-0.3</v>
      </c>
      <c r="R13" s="11">
        <f>STANDARDIZE(O13,AVERAGE($O$4:$O$203),STDEV($O$4:$O$203))</f>
        <v>2.0922004683408559</v>
      </c>
      <c r="S13" s="14">
        <f>RANK(O13,$O$4:$O$1002)</f>
        <v>10</v>
      </c>
      <c r="T13" s="14">
        <f>RANK(R13,$R$4:$R$203)</f>
        <v>10</v>
      </c>
      <c r="U13">
        <f>IF(F13="",0,F13)+G13</f>
        <v>117.1</v>
      </c>
      <c r="V13">
        <f>MAX($U$4:$U$203)-U13</f>
        <v>0</v>
      </c>
      <c r="W13">
        <f>VLOOKUP(B13,Summary!$Q$3:$U$575,5,FALSE)</f>
        <v>30</v>
      </c>
      <c r="X13" s="15">
        <f>AVERAGE(F13:G13)+AVERAGE(F13:G13)/(ABS(F13-G13))</f>
        <v>68.473728813559319</v>
      </c>
      <c r="Y13" s="15">
        <f>AVERAGE(H13:I13)+AVERAGE(H13:I13)/(ABS(I13-H13))</f>
        <v>53.133559322033747</v>
      </c>
    </row>
    <row r="14" spans="1:25" ht="15.75" thickBot="1">
      <c r="A14">
        <f>RANK(G14,$G$4:$G$1202)</f>
        <v>21</v>
      </c>
      <c r="B14" s="4" t="s">
        <v>473</v>
      </c>
      <c r="C14" t="str">
        <f>IF(ISNA(VLOOKUP($B14,Batters2!$B$1:$Y$1001,C$1,FALSE)),"",VLOOKUP($B14,Batters2!$B$1:$Y$1001,C$1,FALSE))</f>
        <v>3B</v>
      </c>
      <c r="D14">
        <f>IF(ISNA(VLOOKUP($B14,Batters2!$B$1:$Y$1001,D$1,FALSE)),"",VLOOKUP($B14,Batters2!$B$1:$Y$1001,D$1,FALSE)+1)</f>
        <v>26</v>
      </c>
      <c r="E14" t="str">
        <f>IF(ISNA(VLOOKUP($B14,Batters2!$B$1:$Y$1001,E$1,FALSE)),"",VLOOKUP($B14,Batters2!$B$1:$Y$1001,E$1,FALSE))</f>
        <v>TEM</v>
      </c>
      <c r="F14">
        <f>IF(ISNA(VLOOKUP($B14,Batters1!$B$1:$Y$985,F$1,FALSE)),"",VLOOKUP($B14,Batters1!$B$1:$Y$985,F$1,FALSE))</f>
        <v>48.7</v>
      </c>
      <c r="G14">
        <f>IF(ISNA(VLOOKUP($B14,Batters2!$B$1:$Y$1001,G$1,FALSE)),"",VLOOKUP($B14,Batters2!$B$1:$Y$1001,G$1,FALSE))</f>
        <v>43.2</v>
      </c>
      <c r="H14">
        <f>IF(ISNA(VLOOKUP($B14,Batters1!$B$1:$Y$985,H$1,FALSE)),"",VLOOKUP($B14,Batters1!$B$1:$Y$985,H$1,FALSE))</f>
        <v>22.780000000000005</v>
      </c>
      <c r="I14">
        <f>IF(ISNA(VLOOKUP($B14,Batters2!$B$1:$Y$1001,I$1,FALSE)),"",VLOOKUP($B14,Batters2!$B$1:$Y$1001,I$1,FALSE))</f>
        <v>7.4899999999999913</v>
      </c>
      <c r="J14" s="11">
        <f>IF(F14="",-1,(F14-AVERAGE(F$4:F$1002))/STDEV(F$4:F$1002))</f>
        <v>1.3298569453749156</v>
      </c>
      <c r="K14" s="11">
        <f>IF(G14="",-1,(G14-AVERAGE(G$4:G$1002))/STDEV(G$4:G$1002))</f>
        <v>1.406805086548911</v>
      </c>
      <c r="L14" s="11">
        <f>IF(H14="",-1,(H14-AVERAGE(H$4:H$1002))/STDEV(H$4:H$1002))</f>
        <v>1.1188165559400334</v>
      </c>
      <c r="M14" s="11">
        <f>IF(I14="",-1,(I14-AVERAGE(I$4:I$1002))/STDEV(I$4:I$1002))</f>
        <v>0.33587015763915179</v>
      </c>
      <c r="N14" s="11">
        <f>($J$2*J14+$K$2*K14+$L$2*L14+$M$2*M14+3*AVERAGE(J14:K14)+2*AVERAGE(L14:M14))/(SUM($J$2:$M$2)+5)</f>
        <v>1.02824957657161</v>
      </c>
      <c r="O14" s="11">
        <f>($J$2*J14+$K$2*K14+$L$2*L14+$M$2*M14+3*AVERAGE(J14:K14)+2*AVERAGE(L14:M14))/(SUM($J$2:$M$2)+5)+P14+Q14</f>
        <v>1.6282495765716101</v>
      </c>
      <c r="P14">
        <f>VLOOKUP(D14,COND!$A$2:$B$35,2,FALSE)</f>
        <v>0.5</v>
      </c>
      <c r="Q14">
        <f>VLOOKUP(C14,COND!$D$2:$E$14,2,FALSE)</f>
        <v>0.1</v>
      </c>
      <c r="R14" s="11">
        <f>STANDARDIZE(O14,AVERAGE($O$4:$O$203),STDEV($O$4:$O$203))</f>
        <v>1.8603890998993233</v>
      </c>
      <c r="S14" s="14">
        <f>RANK(O14,$O$4:$O$1002)</f>
        <v>11</v>
      </c>
      <c r="T14" s="14">
        <f>RANK(R14,$R$4:$R$203)</f>
        <v>11</v>
      </c>
      <c r="U14">
        <f>IF(F14="",0,F14)+G14</f>
        <v>91.9</v>
      </c>
      <c r="V14">
        <f>MAX($U$4:$U$203)-U14</f>
        <v>25.199999999999989</v>
      </c>
      <c r="W14">
        <f>VLOOKUP(B14,Summary!$Q$3:$U$575,5,FALSE)</f>
        <v>15</v>
      </c>
      <c r="X14" s="15">
        <f>AVERAGE(F14:G14)+AVERAGE(F14:G14)/(ABS(F14-G14))</f>
        <v>54.304545454545462</v>
      </c>
      <c r="Y14" s="15">
        <f>AVERAGE(H14:I14)+AVERAGE(H14:I14)/(ABS(I14-H14))</f>
        <v>16.124862655330279</v>
      </c>
    </row>
    <row r="15" spans="1:25" ht="15.75" thickBot="1">
      <c r="A15">
        <f>RANK(G15,$G$4:$G$1202)</f>
        <v>10</v>
      </c>
      <c r="B15" s="7" t="s">
        <v>634</v>
      </c>
      <c r="C15" t="str">
        <f>IF(ISNA(VLOOKUP($B15,Batters2!$B$1:$Y$1001,C$1,FALSE)),"",VLOOKUP($B15,Batters2!$B$1:$Y$1001,C$1,FALSE))</f>
        <v>LF</v>
      </c>
      <c r="D15">
        <f>IF(ISNA(VLOOKUP($B15,Batters2!$B$1:$Y$1001,D$1,FALSE)),"",VLOOKUP($B15,Batters2!$B$1:$Y$1001,D$1,FALSE)+1)</f>
        <v>24</v>
      </c>
      <c r="E15" t="str">
        <f>IF(ISNA(VLOOKUP($B15,Batters2!$B$1:$Y$1001,E$1,FALSE)),"",VLOOKUP($B15,Batters2!$B$1:$Y$1001,E$1,FALSE))</f>
        <v>NO</v>
      </c>
      <c r="F15">
        <f>IF(ISNA(VLOOKUP($B15,Batters1!$B$1:$Y$985,F$1,FALSE)),"",VLOOKUP($B15,Batters1!$B$1:$Y$985,F$1,FALSE))</f>
        <v>7</v>
      </c>
      <c r="G15">
        <f>IF(ISNA(VLOOKUP($B15,Batters2!$B$1:$Y$1001,G$1,FALSE)),"",VLOOKUP($B15,Batters2!$B$1:$Y$1001,G$1,FALSE))</f>
        <v>51.1</v>
      </c>
      <c r="H15">
        <f>IF(ISNA(VLOOKUP($B15,Batters1!$B$1:$Y$985,H$1,FALSE)),"",VLOOKUP($B15,Batters1!$B$1:$Y$985,H$1,FALSE))</f>
        <v>-6.0000000000007603E-2</v>
      </c>
      <c r="I15">
        <f>IF(ISNA(VLOOKUP($B15,Batters2!$B$1:$Y$1001,I$1,FALSE)),"",VLOOKUP($B15,Batters2!$B$1:$Y$1001,I$1,FALSE))</f>
        <v>35.520000000000003</v>
      </c>
      <c r="J15" s="11">
        <f>IF(F15="",-1,(F15-AVERAGE(F$4:F$1002))/STDEV(F$4:F$1002))</f>
        <v>-1.2525195856536324</v>
      </c>
      <c r="K15" s="11">
        <f>IF(G15="",-1,(G15-AVERAGE(G$4:G$1002))/STDEV(G$4:G$1002))</f>
        <v>1.9538363263656309</v>
      </c>
      <c r="L15" s="11">
        <f>IF(H15="",-1,(H15-AVERAGE(H$4:H$1002))/STDEV(H$4:H$1002))</f>
        <v>-0.48912273861119687</v>
      </c>
      <c r="M15" s="11">
        <f>IF(I15="",-1,(I15-AVERAGE(I$4:I$1002))/STDEV(I$4:I$1002))</f>
        <v>2.6699903834103216</v>
      </c>
      <c r="N15" s="11">
        <f>($J$2*J15+$K$2*K15+$L$2*L15+$M$2*M15+3*AVERAGE(J15:K15)+2*AVERAGE(L15:M15))/(SUM($J$2:$M$2)+5)</f>
        <v>1.2258189176828338</v>
      </c>
      <c r="O15" s="11">
        <f>($J$2*J15+$K$2*K15+$L$2*L15+$M$2*M15+3*AVERAGE(J15:K15)+2*AVERAGE(L15:M15))/(SUM($J$2:$M$2)+5)+P15+Q15</f>
        <v>1.6258189176828337</v>
      </c>
      <c r="P15">
        <f>VLOOKUP(D15,COND!$A$2:$B$35,2,FALSE)</f>
        <v>0.5</v>
      </c>
      <c r="Q15">
        <f>VLOOKUP(C15,COND!$D$2:$E$14,2,FALSE)</f>
        <v>-0.1</v>
      </c>
      <c r="R15" s="11">
        <f>STANDARDIZE(O15,AVERAGE($O$4:$O$203),STDEV($O$4:$O$203))</f>
        <v>1.8574674776847619</v>
      </c>
      <c r="S15" s="14">
        <f>RANK(O15,$O$4:$O$1002)</f>
        <v>12</v>
      </c>
      <c r="T15" s="14">
        <f>RANK(R15,$R$4:$R$203)</f>
        <v>12</v>
      </c>
      <c r="U15">
        <f>IF(F15="",0,F15)+G15</f>
        <v>58.1</v>
      </c>
      <c r="V15">
        <f>MAX($U$4:$U$203)-U15</f>
        <v>58.999999999999993</v>
      </c>
      <c r="W15">
        <f>VLOOKUP(B15,Summary!$Q$3:$U$575,5,FALSE)</f>
        <v>60</v>
      </c>
      <c r="X15" s="15">
        <f>AVERAGE(F15:G15)+AVERAGE(F15:G15)/(ABS(F15-G15))</f>
        <v>29.708730158730159</v>
      </c>
      <c r="Y15" s="15">
        <f>AVERAGE(H15:I15)+AVERAGE(H15:I15)/(ABS(I15-H15))</f>
        <v>18.228313659359188</v>
      </c>
    </row>
    <row r="16" spans="1:25" ht="15.75" thickBot="1">
      <c r="A16">
        <f>RANK(G16,$G$4:$G$1202)</f>
        <v>25</v>
      </c>
      <c r="B16" s="4" t="s">
        <v>42</v>
      </c>
      <c r="C16" t="str">
        <f>IF(ISNA(VLOOKUP($B16,Batters2!$B$1:$Y$1001,C$1,FALSE)),"",VLOOKUP($B16,Batters2!$B$1:$Y$1001,C$1,FALSE))</f>
        <v>SS</v>
      </c>
      <c r="D16">
        <f>IF(ISNA(VLOOKUP($B16,Batters2!$B$1:$Y$1001,D$1,FALSE)),"",VLOOKUP($B16,Batters2!$B$1:$Y$1001,D$1,FALSE)+1)</f>
        <v>31</v>
      </c>
      <c r="E16" t="str">
        <f>IF(ISNA(VLOOKUP($B16,Batters2!$B$1:$Y$1001,E$1,FALSE)),"",VLOOKUP($B16,Batters2!$B$1:$Y$1001,E$1,FALSE))</f>
        <v>CON</v>
      </c>
      <c r="F16">
        <f>IF(ISNA(VLOOKUP($B16,Batters1!$B$1:$Y$985,F$1,FALSE)),"",VLOOKUP($B16,Batters1!$B$1:$Y$985,F$1,FALSE))</f>
        <v>56.3</v>
      </c>
      <c r="G16">
        <f>IF(ISNA(VLOOKUP($B16,Batters2!$B$1:$Y$1001,G$1,FALSE)),"",VLOOKUP($B16,Batters2!$B$1:$Y$1001,G$1,FALSE))</f>
        <v>41</v>
      </c>
      <c r="H16">
        <f>IF(ISNA(VLOOKUP($B16,Batters1!$B$1:$Y$985,H$1,FALSE)),"",VLOOKUP($B16,Batters1!$B$1:$Y$985,H$1,FALSE))</f>
        <v>26.480000000000008</v>
      </c>
      <c r="I16">
        <f>IF(ISNA(VLOOKUP($B16,Batters2!$B$1:$Y$1001,I$1,FALSE)),"",VLOOKUP($B16,Batters2!$B$1:$Y$1001,I$1,FALSE))</f>
        <v>9.3199999999999914</v>
      </c>
      <c r="J16" s="11">
        <f>IF(F16="",-1,(F16-AVERAGE(F$4:F$1002))/STDEV(F$4:F$1002))</f>
        <v>1.8005059054664492</v>
      </c>
      <c r="K16" s="11">
        <f>IF(G16="",-1,(G16-AVERAGE(G$4:G$1002))/STDEV(G$4:G$1002))</f>
        <v>1.2544672729290647</v>
      </c>
      <c r="L16" s="11">
        <f>IF(H16="",-1,(H16-AVERAGE(H$4:H$1002))/STDEV(H$4:H$1002))</f>
        <v>1.3792970896457932</v>
      </c>
      <c r="M16" s="11">
        <f>IF(I16="",-1,(I16-AVERAGE(I$4:I$1002))/STDEV(I$4:I$1002))</f>
        <v>0.4882583136563205</v>
      </c>
      <c r="N16" s="11">
        <f>($J$2*J16+$K$2*K16+$L$2*L16+$M$2*M16+3*AVERAGE(J16:K16)+2*AVERAGE(L16:M16))/(SUM($J$2:$M$2)+5)</f>
        <v>1.1443890373490302</v>
      </c>
      <c r="O16" s="11">
        <f>($J$2*J16+$K$2*K16+$L$2*L16+$M$2*M16+3*AVERAGE(J16:K16)+2*AVERAGE(L16:M16))/(SUM($J$2:$M$2)+5)+P16+Q16</f>
        <v>1.4443890373490302</v>
      </c>
      <c r="P16">
        <f>VLOOKUP(D16,COND!$A$2:$B$35,2,FALSE)</f>
        <v>0</v>
      </c>
      <c r="Q16">
        <f>VLOOKUP(C16,COND!$D$2:$E$14,2,FALSE)</f>
        <v>0.3</v>
      </c>
      <c r="R16" s="11">
        <f>STANDARDIZE(O16,AVERAGE($O$4:$O$203),STDEV($O$4:$O$203))</f>
        <v>1.6393909836048715</v>
      </c>
      <c r="S16" s="14">
        <f>RANK(O16,$O$4:$O$1002)</f>
        <v>13</v>
      </c>
      <c r="T16" s="14">
        <f>RANK(R16,$R$4:$R$203)</f>
        <v>13</v>
      </c>
      <c r="U16">
        <f>IF(F16="",0,F16)+G16</f>
        <v>97.3</v>
      </c>
      <c r="V16">
        <f>MAX($U$4:$U$203)-U16</f>
        <v>19.799999999999997</v>
      </c>
      <c r="W16">
        <f>VLOOKUP(B16,Summary!$Q$3:$U$575,5,FALSE)</f>
        <v>7</v>
      </c>
      <c r="X16" s="15">
        <f>AVERAGE(F16:G16)+AVERAGE(F16:G16)/(ABS(F16-G16))</f>
        <v>51.829738562091499</v>
      </c>
      <c r="Y16" s="15">
        <f>AVERAGE(H16:I16)+AVERAGE(H16:I16)/(ABS(I16-H16))</f>
        <v>18.943123543123541</v>
      </c>
    </row>
    <row r="17" spans="1:25" ht="15.75" thickBot="1">
      <c r="A17">
        <f>RANK(G17,$G$4:$G$1202)</f>
        <v>67</v>
      </c>
      <c r="B17" s="4" t="s">
        <v>442</v>
      </c>
      <c r="C17" t="str">
        <f>IF(ISNA(VLOOKUP($B17,Batters2!$B$1:$Y$1001,C$1,FALSE)),"",VLOOKUP($B17,Batters2!$B$1:$Y$1001,C$1,FALSE))</f>
        <v>1B</v>
      </c>
      <c r="D17">
        <f>IF(ISNA(VLOOKUP($B17,Batters2!$B$1:$Y$1001,D$1,FALSE)),"",VLOOKUP($B17,Batters2!$B$1:$Y$1001,D$1,FALSE)+1)</f>
        <v>27</v>
      </c>
      <c r="E17" t="str">
        <f>IF(ISNA(VLOOKUP($B17,Batters2!$B$1:$Y$1001,E$1,FALSE)),"",VLOOKUP($B17,Batters2!$B$1:$Y$1001,E$1,FALSE))</f>
        <v>REN</v>
      </c>
      <c r="F17">
        <f>IF(ISNA(VLOOKUP($B17,Batters1!$B$1:$Y$985,F$1,FALSE)),"",VLOOKUP($B17,Batters1!$B$1:$Y$985,F$1,FALSE))</f>
        <v>63.3</v>
      </c>
      <c r="G17">
        <f>IF(ISNA(VLOOKUP($B17,Batters2!$B$1:$Y$1001,G$1,FALSE)),"",VLOOKUP($B17,Batters2!$B$1:$Y$1001,G$1,FALSE))</f>
        <v>28</v>
      </c>
      <c r="H17">
        <f>IF(ISNA(VLOOKUP($B17,Batters1!$B$1:$Y$985,H$1,FALSE)),"",VLOOKUP($B17,Batters1!$B$1:$Y$985,H$1,FALSE))</f>
        <v>50.5</v>
      </c>
      <c r="I17">
        <f>IF(ISNA(VLOOKUP($B17,Batters2!$B$1:$Y$1001,I$1,FALSE)),"",VLOOKUP($B17,Batters2!$B$1:$Y$1001,I$1,FALSE))</f>
        <v>17.319999999999993</v>
      </c>
      <c r="J17" s="11">
        <f>IF(F17="",-1,(F17-AVERAGE(F$4:F$1002))/STDEV(F$4:F$1002))</f>
        <v>2.2339983687086513</v>
      </c>
      <c r="K17" s="11">
        <f>IF(G17="",-1,(G17-AVERAGE(G$4:G$1002))/STDEV(G$4:G$1002))</f>
        <v>0.35428928335724719</v>
      </c>
      <c r="L17" s="11">
        <f>IF(H17="",-1,(H17-AVERAGE(H$4:H$1002))/STDEV(H$4:H$1002))</f>
        <v>3.0703085544058859</v>
      </c>
      <c r="M17" s="11">
        <f>IF(I17="",-1,(I17-AVERAGE(I$4:I$1002))/STDEV(I$4:I$1002))</f>
        <v>1.1544360448789162</v>
      </c>
      <c r="N17" s="11">
        <f>($J$2*J17+$K$2*K17+$L$2*L17+$M$2*M17+3*AVERAGE(J17:K17)+2*AVERAGE(L17:M17))/(SUM($J$2:$M$2)+5)</f>
        <v>1.3198447628302434</v>
      </c>
      <c r="O17" s="11">
        <f>($J$2*J17+$K$2*K17+$L$2*L17+$M$2*M17+3*AVERAGE(J17:K17)+2*AVERAGE(L17:M17))/(SUM($J$2:$M$2)+5)+P17+Q17</f>
        <v>1.4198447628302435</v>
      </c>
      <c r="P17">
        <f>VLOOKUP(D17,COND!$A$2:$B$35,2,FALSE)</f>
        <v>0.4</v>
      </c>
      <c r="Q17">
        <f>VLOOKUP(C17,COND!$D$2:$E$14,2,FALSE)</f>
        <v>-0.3</v>
      </c>
      <c r="R17" s="11">
        <f>STANDARDIZE(O17,AVERAGE($O$4:$O$203),STDEV($O$4:$O$203))</f>
        <v>1.6098890662418464</v>
      </c>
      <c r="S17" s="14">
        <f>RANK(O17,$O$4:$O$1002)</f>
        <v>14</v>
      </c>
      <c r="T17" s="14">
        <f>RANK(R17,$R$4:$R$203)</f>
        <v>14</v>
      </c>
      <c r="U17">
        <f>IF(F17="",0,F17)+G17</f>
        <v>91.3</v>
      </c>
      <c r="V17">
        <f>MAX($U$4:$U$203)-U17</f>
        <v>25.799999999999997</v>
      </c>
      <c r="W17">
        <f>VLOOKUP(B17,Summary!$Q$3:$U$575,5,FALSE)</f>
        <v>4</v>
      </c>
      <c r="X17" s="15">
        <f>AVERAGE(F17:G17)+AVERAGE(F17:G17)/(ABS(F17-G17))</f>
        <v>46.943201133144477</v>
      </c>
      <c r="Y17" s="15">
        <f>AVERAGE(H17:I17)+AVERAGE(H17:I17)/(ABS(I17-H17))</f>
        <v>34.932001205545504</v>
      </c>
    </row>
    <row r="18" spans="1:25" ht="15.75" thickBot="1">
      <c r="A18">
        <f>RANK(G18,$G$4:$G$1202)</f>
        <v>15</v>
      </c>
      <c r="B18" s="4" t="s">
        <v>386</v>
      </c>
      <c r="C18" t="str">
        <f>IF(ISNA(VLOOKUP($B18,Batters2!$B$1:$Y$1001,C$1,FALSE)),"",VLOOKUP($B18,Batters2!$B$1:$Y$1001,C$1,FALSE))</f>
        <v>1B</v>
      </c>
      <c r="D18">
        <f>IF(ISNA(VLOOKUP($B18,Batters2!$B$1:$Y$1001,D$1,FALSE)),"",VLOOKUP($B18,Batters2!$B$1:$Y$1001,D$1,FALSE)+1)</f>
        <v>27</v>
      </c>
      <c r="E18" t="str">
        <f>IF(ISNA(VLOOKUP($B18,Batters2!$B$1:$Y$1001,E$1,FALSE)),"",VLOOKUP($B18,Batters2!$B$1:$Y$1001,E$1,FALSE))</f>
        <v>YUM</v>
      </c>
      <c r="F18">
        <f>IF(ISNA(VLOOKUP($B18,Batters1!$B$1:$Y$985,F$1,FALSE)),"",VLOOKUP($B18,Batters1!$B$1:$Y$985,F$1,FALSE))</f>
        <v>26.5</v>
      </c>
      <c r="G18">
        <f>IF(ISNA(VLOOKUP($B18,Batters2!$B$1:$Y$1001,G$1,FALSE)),"",VLOOKUP($B18,Batters2!$B$1:$Y$1001,G$1,FALSE))</f>
        <v>48.8</v>
      </c>
      <c r="H18">
        <f>IF(ISNA(VLOOKUP($B18,Batters1!$B$1:$Y$985,H$1,FALSE)),"",VLOOKUP($B18,Batters1!$B$1:$Y$985,H$1,FALSE))</f>
        <v>19.039999999999996</v>
      </c>
      <c r="I18">
        <f>IF(ISNA(VLOOKUP($B18,Batters2!$B$1:$Y$1001,I$1,FALSE)),"",VLOOKUP($B18,Batters2!$B$1:$Y$1001,I$1,FALSE))</f>
        <v>22.72999999999999</v>
      </c>
      <c r="J18" s="11">
        <f>IF(F18="",-1,(F18-AVERAGE(F$4:F$1002))/STDEV(F$4:F$1002))</f>
        <v>-4.4933438050354692E-2</v>
      </c>
      <c r="K18" s="11">
        <f>IF(G18="",-1,(G18-AVERAGE(G$4:G$1002))/STDEV(G$4:G$1002))</f>
        <v>1.7945740666721552</v>
      </c>
      <c r="L18" s="11">
        <f>IF(H18="",-1,(H18-AVERAGE(H$4:H$1002))/STDEV(H$4:H$1002))</f>
        <v>0.85552001646448128</v>
      </c>
      <c r="M18" s="11">
        <f>IF(I18="",-1,(I18-AVERAGE(I$4:I$1002))/STDEV(I$4:I$1002))</f>
        <v>1.6049387356181959</v>
      </c>
      <c r="N18" s="11">
        <f>($J$2*J18+$K$2*K18+$L$2*L18+$M$2*M18+3*AVERAGE(J18:K18)+2*AVERAGE(L18:M18))/(SUM($J$2:$M$2)+5)</f>
        <v>1.2544700127916319</v>
      </c>
      <c r="O18" s="11">
        <f>($J$2*J18+$K$2*K18+$L$2*L18+$M$2*M18+3*AVERAGE(J18:K18)+2*AVERAGE(L18:M18))/(SUM($J$2:$M$2)+5)+P18+Q18</f>
        <v>1.354470012791632</v>
      </c>
      <c r="P18">
        <f>VLOOKUP(D18,COND!$A$2:$B$35,2,FALSE)</f>
        <v>0.4</v>
      </c>
      <c r="Q18">
        <f>VLOOKUP(C18,COND!$D$2:$E$14,2,FALSE)</f>
        <v>-0.3</v>
      </c>
      <c r="R18" s="11">
        <f>STANDARDIZE(O18,AVERAGE($O$4:$O$203),STDEV($O$4:$O$203))</f>
        <v>1.5313094173794901</v>
      </c>
      <c r="S18" s="14">
        <f>RANK(O18,$O$4:$O$1002)</f>
        <v>15</v>
      </c>
      <c r="T18" s="14">
        <f>RANK(R18,$R$4:$R$203)</f>
        <v>15</v>
      </c>
      <c r="U18">
        <f>IF(F18="",0,F18)+G18</f>
        <v>75.3</v>
      </c>
      <c r="V18">
        <f>MAX($U$4:$U$203)-U18</f>
        <v>41.8</v>
      </c>
      <c r="W18">
        <f>VLOOKUP(B18,Summary!$Q$3:$U$575,5,FALSE)</f>
        <v>17</v>
      </c>
      <c r="X18" s="15">
        <f>AVERAGE(F18:G18)+AVERAGE(F18:G18)/(ABS(F18-G18))</f>
        <v>39.338340807174887</v>
      </c>
      <c r="Y18" s="15">
        <f>AVERAGE(H18:I18)+AVERAGE(H18:I18)/(ABS(I18-H18))</f>
        <v>26.544891598915989</v>
      </c>
    </row>
    <row r="19" spans="1:25" ht="15.75" thickBot="1">
      <c r="A19">
        <f>RANK(G19,$G$4:$G$1202)</f>
        <v>50</v>
      </c>
      <c r="B19" s="7" t="s">
        <v>24</v>
      </c>
      <c r="C19" t="str">
        <f>IF(ISNA(VLOOKUP($B19,Batters2!$B$1:$Y$1001,C$1,FALSE)),"",VLOOKUP($B19,Batters2!$B$1:$Y$1001,C$1,FALSE))</f>
        <v>LF</v>
      </c>
      <c r="D19">
        <f>IF(ISNA(VLOOKUP($B19,Batters2!$B$1:$Y$1001,D$1,FALSE)),"",VLOOKUP($B19,Batters2!$B$1:$Y$1001,D$1,FALSE)+1)</f>
        <v>29</v>
      </c>
      <c r="E19" t="str">
        <f>IF(ISNA(VLOOKUP($B19,Batters2!$B$1:$Y$1001,E$1,FALSE)),"",VLOOKUP($B19,Batters2!$B$1:$Y$1001,E$1,FALSE))</f>
        <v>FLA</v>
      </c>
      <c r="F19">
        <f>IF(ISNA(VLOOKUP($B19,Batters1!$B$1:$Y$985,F$1,FALSE)),"",VLOOKUP($B19,Batters1!$B$1:$Y$985,F$1,FALSE))</f>
        <v>63</v>
      </c>
      <c r="G19">
        <f>IF(ISNA(VLOOKUP($B19,Batters2!$B$1:$Y$1001,G$1,FALSE)),"",VLOOKUP($B19,Batters2!$B$1:$Y$1001,G$1,FALSE))</f>
        <v>30.8</v>
      </c>
      <c r="H19">
        <f>IF(ISNA(VLOOKUP($B19,Batters1!$B$1:$Y$985,H$1,FALSE)),"",VLOOKUP($B19,Batters1!$B$1:$Y$985,H$1,FALSE))</f>
        <v>43.769999999999975</v>
      </c>
      <c r="I19">
        <f>IF(ISNA(VLOOKUP($B19,Batters2!$B$1:$Y$1001,I$1,FALSE)),"",VLOOKUP($B19,Batters2!$B$1:$Y$1001,I$1,FALSE))</f>
        <v>13.060000000000015</v>
      </c>
      <c r="J19" s="11">
        <f>IF(F19="",-1,(F19-AVERAGE(F$4:F$1002))/STDEV(F$4:F$1002))</f>
        <v>2.2154201202839858</v>
      </c>
      <c r="K19" s="11">
        <f>IF(G19="",-1,(G19-AVERAGE(G$4:G$1002))/STDEV(G$4:G$1002))</f>
        <v>0.54817377341886941</v>
      </c>
      <c r="L19" s="11">
        <f>IF(H19="",-1,(H19-AVERAGE(H$4:H$1002))/STDEV(H$4:H$1002))</f>
        <v>2.5965155836383809</v>
      </c>
      <c r="M19" s="11">
        <f>IF(I19="",-1,(I19-AVERAGE(I$4:I$1002))/STDEV(I$4:I$1002))</f>
        <v>0.7996964030028858</v>
      </c>
      <c r="N19" s="11">
        <f>($J$2*J19+$K$2*K19+$L$2*L19+$M$2*M19+3*AVERAGE(J19:K19)+2*AVERAGE(L19:M19))/(SUM($J$2:$M$2)+5)</f>
        <v>1.2180995298814639</v>
      </c>
      <c r="O19" s="11">
        <f>($J$2*J19+$K$2*K19+$L$2*L19+$M$2*M19+3*AVERAGE(J19:K19)+2*AVERAGE(L19:M19))/(SUM($J$2:$M$2)+5)+P19+Q19</f>
        <v>1.3180995298814637</v>
      </c>
      <c r="P19">
        <f>VLOOKUP(D19,COND!$A$2:$B$35,2,FALSE)</f>
        <v>0.2</v>
      </c>
      <c r="Q19">
        <f>VLOOKUP(C19,COND!$D$2:$E$14,2,FALSE)</f>
        <v>-0.1</v>
      </c>
      <c r="R19" s="11">
        <f>STANDARDIZE(O19,AVERAGE($O$4:$O$203),STDEV($O$4:$O$203))</f>
        <v>1.4875925423727423</v>
      </c>
      <c r="S19" s="14">
        <f>RANK(O19,$O$4:$O$1002)</f>
        <v>16</v>
      </c>
      <c r="T19" s="14">
        <f>RANK(R19,$R$4:$R$203)</f>
        <v>16</v>
      </c>
      <c r="U19">
        <f>IF(F19="",0,F19)+G19</f>
        <v>93.8</v>
      </c>
      <c r="V19">
        <f>MAX($U$4:$U$203)-U19</f>
        <v>23.299999999999997</v>
      </c>
      <c r="W19">
        <f>VLOOKUP(B19,Summary!$Q$3:$U$575,5,FALSE)</f>
        <v>25</v>
      </c>
      <c r="X19" s="15">
        <f>AVERAGE(F19:G19)+AVERAGE(F19:G19)/(ABS(F19-G19))</f>
        <v>48.356521739130436</v>
      </c>
      <c r="Y19" s="15">
        <f>AVERAGE(H19:I19)+AVERAGE(H19:I19)/(ABS(I19-H19))</f>
        <v>29.34026864213611</v>
      </c>
    </row>
    <row r="20" spans="1:25" ht="15.75" thickBot="1">
      <c r="A20">
        <f>RANK(G20,$G$4:$G$1202)</f>
        <v>20</v>
      </c>
      <c r="B20" s="7" t="s">
        <v>579</v>
      </c>
      <c r="C20" t="str">
        <f>IF(ISNA(VLOOKUP($B20,Batters2!$B$1:$Y$1001,C$1,FALSE)),"",VLOOKUP($B20,Batters2!$B$1:$Y$1001,C$1,FALSE))</f>
        <v>3B</v>
      </c>
      <c r="D20">
        <f>IF(ISNA(VLOOKUP($B20,Batters2!$B$1:$Y$1001,D$1,FALSE)),"",VLOOKUP($B20,Batters2!$B$1:$Y$1001,D$1,FALSE)+1)</f>
        <v>24</v>
      </c>
      <c r="E20" t="str">
        <f>IF(ISNA(VLOOKUP($B20,Batters2!$B$1:$Y$1001,E$1,FALSE)),"",VLOOKUP($B20,Batters2!$B$1:$Y$1001,E$1,FALSE))</f>
        <v>AUR</v>
      </c>
      <c r="F20">
        <f>IF(ISNA(VLOOKUP($B20,Batters1!$B$1:$Y$985,F$1,FALSE)),"",VLOOKUP($B20,Batters1!$B$1:$Y$985,F$1,FALSE))</f>
        <v>23.3</v>
      </c>
      <c r="G20">
        <f>IF(ISNA(VLOOKUP($B20,Batters2!$B$1:$Y$1001,G$1,FALSE)),"",VLOOKUP($B20,Batters2!$B$1:$Y$1001,G$1,FALSE))</f>
        <v>43.4</v>
      </c>
      <c r="H20">
        <f>IF(ISNA(VLOOKUP($B20,Batters1!$B$1:$Y$985,H$1,FALSE)),"",VLOOKUP($B20,Batters1!$B$1:$Y$985,H$1,FALSE))</f>
        <v>7.6100000000000083</v>
      </c>
      <c r="I20">
        <f>IF(ISNA(VLOOKUP($B20,Batters2!$B$1:$Y$1001,I$1,FALSE)),"",VLOOKUP($B20,Batters2!$B$1:$Y$1001,I$1,FALSE))</f>
        <v>12.060000000000009</v>
      </c>
      <c r="J20" s="11">
        <f>IF(F20="",-1,(F20-AVERAGE(F$4:F$1002))/STDEV(F$4:F$1002))</f>
        <v>-0.24310142124678996</v>
      </c>
      <c r="K20" s="11">
        <f>IF(G20="",-1,(G20-AVERAGE(G$4:G$1002))/STDEV(G$4:G$1002))</f>
        <v>1.4206539786961694</v>
      </c>
      <c r="L20" s="11">
        <f>IF(H20="",-1,(H20-AVERAGE(H$4:H$1002))/STDEV(H$4:H$1002))</f>
        <v>5.0846367746419367E-2</v>
      </c>
      <c r="M20" s="11">
        <f>IF(I20="",-1,(I20-AVERAGE(I$4:I$1002))/STDEV(I$4:I$1002))</f>
        <v>0.71642418660006091</v>
      </c>
      <c r="N20" s="11">
        <f>($J$2*J20+$K$2*K20+$L$2*L20+$M$2*M20+3*AVERAGE(J20:K20)+2*AVERAGE(L20:M20))/(SUM($J$2:$M$2)+5)</f>
        <v>0.70213525359767703</v>
      </c>
      <c r="O20" s="11">
        <f>($J$2*J20+$K$2*K20+$L$2*L20+$M$2*M20+3*AVERAGE(J20:K20)+2*AVERAGE(L20:M20))/(SUM($J$2:$M$2)+5)+P20+Q20</f>
        <v>1.3021352535976771</v>
      </c>
      <c r="P20">
        <f>VLOOKUP(D20,COND!$A$2:$B$35,2,FALSE)</f>
        <v>0.5</v>
      </c>
      <c r="Q20">
        <f>VLOOKUP(C20,COND!$D$2:$E$14,2,FALSE)</f>
        <v>0.1</v>
      </c>
      <c r="R20" s="11">
        <f>STANDARDIZE(O20,AVERAGE($O$4:$O$203),STDEV($O$4:$O$203))</f>
        <v>1.4684036778037661</v>
      </c>
      <c r="S20" s="14">
        <f>RANK(O20,$O$4:$O$1002)</f>
        <v>17</v>
      </c>
      <c r="T20" s="14">
        <f>RANK(R20,$R$4:$R$203)</f>
        <v>17</v>
      </c>
      <c r="U20">
        <f>IF(F20="",0,F20)+G20</f>
        <v>66.7</v>
      </c>
      <c r="V20">
        <f>MAX($U$4:$U$203)-U20</f>
        <v>50.399999999999991</v>
      </c>
      <c r="W20">
        <f>VLOOKUP(B20,Summary!$Q$3:$U$575,5,FALSE)</f>
        <v>18</v>
      </c>
      <c r="X20" s="15">
        <f>AVERAGE(F20:G20)+AVERAGE(F20:G20)/(ABS(F20-G20))</f>
        <v>35.009203980099507</v>
      </c>
      <c r="Y20" s="15">
        <f>AVERAGE(H20:I20)+AVERAGE(H20:I20)/(ABS(I20-H20))</f>
        <v>12.045112359550572</v>
      </c>
    </row>
    <row r="21" spans="1:25" ht="15.75" thickBot="1">
      <c r="A21">
        <f>RANK(G21,$G$4:$G$1202)</f>
        <v>48</v>
      </c>
      <c r="B21" s="7" t="s">
        <v>572</v>
      </c>
      <c r="C21" t="str">
        <f>IF(ISNA(VLOOKUP($B21,Batters2!$B$1:$Y$1001,C$1,FALSE)),"",VLOOKUP($B21,Batters2!$B$1:$Y$1001,C$1,FALSE))</f>
        <v>RF</v>
      </c>
      <c r="D21">
        <f>IF(ISNA(VLOOKUP($B21,Batters2!$B$1:$Y$1001,D$1,FALSE)),"",VLOOKUP($B21,Batters2!$B$1:$Y$1001,D$1,FALSE)+1)</f>
        <v>25</v>
      </c>
      <c r="E21" t="str">
        <f>IF(ISNA(VLOOKUP($B21,Batters2!$B$1:$Y$1001,E$1,FALSE)),"",VLOOKUP($B21,Batters2!$B$1:$Y$1001,E$1,FALSE))</f>
        <v>REN</v>
      </c>
      <c r="F21">
        <f>IF(ISNA(VLOOKUP($B21,Batters1!$B$1:$Y$985,F$1,FALSE)),"",VLOOKUP($B21,Batters1!$B$1:$Y$985,F$1,FALSE))</f>
        <v>33.9</v>
      </c>
      <c r="G21">
        <f>IF(ISNA(VLOOKUP($B21,Batters2!$B$1:$Y$1001,G$1,FALSE)),"",VLOOKUP($B21,Batters2!$B$1:$Y$1001,G$1,FALSE))</f>
        <v>31.4</v>
      </c>
      <c r="H21">
        <f>IF(ISNA(VLOOKUP($B21,Batters1!$B$1:$Y$985,H$1,FALSE)),"",VLOOKUP($B21,Batters1!$B$1:$Y$985,H$1,FALSE))</f>
        <v>25.479999999999986</v>
      </c>
      <c r="I21">
        <f>IF(ISNA(VLOOKUP($B21,Batters2!$B$1:$Y$1001,I$1,FALSE)),"",VLOOKUP($B21,Batters2!$B$1:$Y$1001,I$1,FALSE))</f>
        <v>20.139999999999993</v>
      </c>
      <c r="J21" s="11">
        <f>IF(F21="",-1,(F21-AVERAGE(F$4:F$1002))/STDEV(F$4:F$1002))</f>
        <v>0.41333002309140193</v>
      </c>
      <c r="K21" s="11">
        <f>IF(G21="",-1,(G21-AVERAGE(G$4:G$1002))/STDEV(G$4:G$1002))</f>
        <v>0.58972044986064553</v>
      </c>
      <c r="L21" s="11">
        <f>IF(H21="",-1,(H21-AVERAGE(H$4:H$1002))/STDEV(H$4:H$1002))</f>
        <v>1.3088969454009918</v>
      </c>
      <c r="M21" s="11">
        <f>IF(I21="",-1,(I21-AVERAGE(I$4:I$1002))/STDEV(I$4:I$1002))</f>
        <v>1.3892636951348809</v>
      </c>
      <c r="N21" s="11">
        <f>($J$2*J21+$K$2*K21+$L$2*L21+$M$2*M21+3*AVERAGE(J21:K21)+2*AVERAGE(L21:M21))/(SUM($J$2:$M$2)+5)</f>
        <v>0.8923541578206059</v>
      </c>
      <c r="O21" s="11">
        <f>($J$2*J21+$K$2*K21+$L$2*L21+$M$2*M21+3*AVERAGE(J21:K21)+2*AVERAGE(L21:M21))/(SUM($J$2:$M$2)+5)+P21+Q21</f>
        <v>1.2923541578206059</v>
      </c>
      <c r="P21">
        <f>VLOOKUP(D21,COND!$A$2:$B$35,2,FALSE)</f>
        <v>0.5</v>
      </c>
      <c r="Q21">
        <f>VLOOKUP(C21,COND!$D$2:$E$14,2,FALSE)</f>
        <v>-0.1</v>
      </c>
      <c r="R21" s="11">
        <f>STANDARDIZE(O21,AVERAGE($O$4:$O$203),STDEV($O$4:$O$203))</f>
        <v>1.456646920474715</v>
      </c>
      <c r="S21" s="14">
        <f>RANK(O21,$O$4:$O$1002)</f>
        <v>18</v>
      </c>
      <c r="T21" s="14">
        <f>RANK(R21,$R$4:$R$203)</f>
        <v>18</v>
      </c>
      <c r="U21">
        <f>IF(F21="",0,F21)+G21</f>
        <v>65.3</v>
      </c>
      <c r="V21">
        <f>MAX($U$4:$U$203)-U21</f>
        <v>51.8</v>
      </c>
      <c r="W21">
        <f>VLOOKUP(B21,Summary!$Q$3:$U$575,5,FALSE)</f>
        <v>60</v>
      </c>
      <c r="X21" s="15">
        <f>AVERAGE(F21:G21)+AVERAGE(F21:G21)/(ABS(F21-G21))</f>
        <v>45.709999999999994</v>
      </c>
      <c r="Y21" s="15">
        <f>AVERAGE(H21:I21)+AVERAGE(H21:I21)/(ABS(I21-H21))</f>
        <v>27.081535580524335</v>
      </c>
    </row>
    <row r="22" spans="1:25" ht="15.75" thickBot="1">
      <c r="A22">
        <f>RANK(G22,$G$4:$G$1202)</f>
        <v>18</v>
      </c>
      <c r="B22" s="7" t="s">
        <v>286</v>
      </c>
      <c r="C22" t="str">
        <f>IF(ISNA(VLOOKUP($B22,Batters2!$B$1:$Y$1001,C$1,FALSE)),"",VLOOKUP($B22,Batters2!$B$1:$Y$1001,C$1,FALSE))</f>
        <v>C</v>
      </c>
      <c r="D22">
        <f>IF(ISNA(VLOOKUP($B22,Batters2!$B$1:$Y$1001,D$1,FALSE)),"",VLOOKUP($B22,Batters2!$B$1:$Y$1001,D$1,FALSE)+1)</f>
        <v>30</v>
      </c>
      <c r="E22" t="str">
        <f>IF(ISNA(VLOOKUP($B22,Batters2!$B$1:$Y$1001,E$1,FALSE)),"",VLOOKUP($B22,Batters2!$B$1:$Y$1001,E$1,FALSE))</f>
        <v>OMA</v>
      </c>
      <c r="F22">
        <f>IF(ISNA(VLOOKUP($B22,Batters1!$B$1:$Y$985,F$1,FALSE)),"",VLOOKUP($B22,Batters1!$B$1:$Y$985,F$1,FALSE))</f>
        <v>23.8</v>
      </c>
      <c r="G22">
        <f>IF(ISNA(VLOOKUP($B22,Batters2!$B$1:$Y$1001,G$1,FALSE)),"",VLOOKUP($B22,Batters2!$B$1:$Y$1001,G$1,FALSE))</f>
        <v>46.7</v>
      </c>
      <c r="H22">
        <f>IF(ISNA(VLOOKUP($B22,Batters1!$B$1:$Y$985,H$1,FALSE)),"",VLOOKUP($B22,Batters1!$B$1:$Y$985,H$1,FALSE))</f>
        <v>-2.8800000000000008</v>
      </c>
      <c r="I22">
        <f>IF(ISNA(VLOOKUP($B22,Batters2!$B$1:$Y$1001,I$1,FALSE)),"",VLOOKUP($B22,Batters2!$B$1:$Y$1001,I$1,FALSE))</f>
        <v>23.519999999999996</v>
      </c>
      <c r="J22" s="11">
        <f>IF(F22="",-1,(F22-AVERAGE(F$4:F$1002))/STDEV(F$4:F$1002))</f>
        <v>-0.21213767387234694</v>
      </c>
      <c r="K22" s="11">
        <f>IF(G22="",-1,(G22-AVERAGE(G$4:G$1002))/STDEV(G$4:G$1002))</f>
        <v>1.6491606991259389</v>
      </c>
      <c r="L22" s="11">
        <f>IF(H22="",-1,(H22-AVERAGE(H$4:H$1002))/STDEV(H$4:H$1002))</f>
        <v>-0.68765114538153216</v>
      </c>
      <c r="M22" s="11">
        <f>IF(I22="",-1,(I22-AVERAGE(I$4:I$1002))/STDEV(I$4:I$1002))</f>
        <v>1.6707237865764277</v>
      </c>
      <c r="N22" s="11">
        <f>($J$2*J22+$K$2*K22+$L$2*L22+$M$2*M22+3*AVERAGE(J22:K22)+2*AVERAGE(L22:M22))/(SUM($J$2:$M$2)+5)</f>
        <v>0.98675476000153539</v>
      </c>
      <c r="O22" s="11">
        <f>($J$2*J22+$K$2*K22+$L$2*L22+$M$2*M22+3*AVERAGE(J22:K22)+2*AVERAGE(L22:M22))/(SUM($J$2:$M$2)+5)+P22+Q22</f>
        <v>1.2867547600015354</v>
      </c>
      <c r="P22">
        <f>VLOOKUP(D22,COND!$A$2:$B$35,2,FALSE)</f>
        <v>0.1</v>
      </c>
      <c r="Q22">
        <f>VLOOKUP(C22,COND!$D$2:$E$14,2,FALSE)</f>
        <v>0.2</v>
      </c>
      <c r="R22" s="11">
        <f>STANDARDIZE(O22,AVERAGE($O$4:$O$203),STDEV($O$4:$O$203))</f>
        <v>1.4499165128753997</v>
      </c>
      <c r="S22" s="14">
        <f>RANK(O22,$O$4:$O$1002)</f>
        <v>19</v>
      </c>
      <c r="T22" s="14">
        <f>RANK(R22,$R$4:$R$203)</f>
        <v>19</v>
      </c>
      <c r="U22">
        <f>IF(F22="",0,F22)+G22</f>
        <v>70.5</v>
      </c>
      <c r="V22">
        <f>MAX($U$4:$U$203)-U22</f>
        <v>46.599999999999994</v>
      </c>
      <c r="W22">
        <f>VLOOKUP(B22,Summary!$Q$3:$U$575,5,FALSE)</f>
        <v>12</v>
      </c>
      <c r="X22" s="15">
        <f>AVERAGE(F22:G22)+AVERAGE(F22:G22)/(ABS(F22-G22))</f>
        <v>36.789301310043669</v>
      </c>
      <c r="Y22" s="15">
        <f>AVERAGE(H22:I22)+AVERAGE(H22:I22)/(ABS(I22-H22))</f>
        <v>10.710909090909087</v>
      </c>
    </row>
    <row r="23" spans="1:25" ht="15.75" thickBot="1">
      <c r="A23">
        <f>RANK(G23,$G$4:$G$1202)</f>
        <v>14</v>
      </c>
      <c r="B23" s="7" t="s">
        <v>592</v>
      </c>
      <c r="C23" t="str">
        <f>IF(ISNA(VLOOKUP($B23,Batters2!$B$1:$Y$1001,C$1,FALSE)),"",VLOOKUP($B23,Batters2!$B$1:$Y$1001,C$1,FALSE))</f>
        <v>1B</v>
      </c>
      <c r="D23">
        <f>IF(ISNA(VLOOKUP($B23,Batters2!$B$1:$Y$1001,D$1,FALSE)),"",VLOOKUP($B23,Batters2!$B$1:$Y$1001,D$1,FALSE)+1)</f>
        <v>24</v>
      </c>
      <c r="E23" t="str">
        <f>IF(ISNA(VLOOKUP($B23,Batters2!$B$1:$Y$1001,E$1,FALSE)),"",VLOOKUP($B23,Batters2!$B$1:$Y$1001,E$1,FALSE))</f>
        <v>KEN</v>
      </c>
      <c r="F23">
        <f>IF(ISNA(VLOOKUP($B23,Batters1!$B$1:$Y$985,F$1,FALSE)),"",VLOOKUP($B23,Batters1!$B$1:$Y$985,F$1,FALSE))</f>
        <v>17.5</v>
      </c>
      <c r="G23">
        <f>IF(ISNA(VLOOKUP($B23,Batters2!$B$1:$Y$1001,G$1,FALSE)),"",VLOOKUP($B23,Batters2!$B$1:$Y$1001,G$1,FALSE))</f>
        <v>49.4</v>
      </c>
      <c r="H23">
        <f>IF(ISNA(VLOOKUP($B23,Batters1!$B$1:$Y$985,H$1,FALSE)),"",VLOOKUP($B23,Batters1!$B$1:$Y$985,H$1,FALSE))</f>
        <v>5.37</v>
      </c>
      <c r="I23">
        <f>IF(ISNA(VLOOKUP($B23,Batters2!$B$1:$Y$1001,I$1,FALSE)),"",VLOOKUP($B23,Batters2!$B$1:$Y$1001,I$1,FALSE))</f>
        <v>24.240000000000009</v>
      </c>
      <c r="J23" s="11">
        <f>IF(F23="",-1,(F23-AVERAGE(F$4:F$1002))/STDEV(F$4:F$1002))</f>
        <v>-0.60228089079032909</v>
      </c>
      <c r="K23" s="11">
        <f>IF(G23="",-1,(G23-AVERAGE(G$4:G$1002))/STDEV(G$4:G$1002))</f>
        <v>1.8361207431139315</v>
      </c>
      <c r="L23" s="11">
        <f>IF(H23="",-1,(H23-AVERAGE(H$4:H$1002))/STDEV(H$4:H$1002))</f>
        <v>-0.10684995536193297</v>
      </c>
      <c r="M23" s="11">
        <f>IF(I23="",-1,(I23-AVERAGE(I$4:I$1002))/STDEV(I$4:I$1002))</f>
        <v>1.7306797823864624</v>
      </c>
      <c r="N23" s="11">
        <f>($J$2*J23+$K$2*K23+$L$2*L23+$M$2*M23+3*AVERAGE(J23:K23)+2*AVERAGE(L23:M23))/(SUM($J$2:$M$2)+5)</f>
        <v>1.0735204747187554</v>
      </c>
      <c r="O23" s="11">
        <f>($J$2*J23+$K$2*K23+$L$2*L23+$M$2*M23+3*AVERAGE(J23:K23)+2*AVERAGE(L23:M23))/(SUM($J$2:$M$2)+5)+P23+Q23</f>
        <v>1.2735204747187554</v>
      </c>
      <c r="P23">
        <f>VLOOKUP(D23,COND!$A$2:$B$35,2,FALSE)</f>
        <v>0.5</v>
      </c>
      <c r="Q23">
        <f>VLOOKUP(C23,COND!$D$2:$E$14,2,FALSE)</f>
        <v>-0.3</v>
      </c>
      <c r="R23" s="11">
        <f>STANDARDIZE(O23,AVERAGE($O$4:$O$203),STDEV($O$4:$O$203))</f>
        <v>1.4340090640537846</v>
      </c>
      <c r="S23" s="14">
        <f>RANK(O23,$O$4:$O$1002)</f>
        <v>20</v>
      </c>
      <c r="T23" s="14">
        <f>RANK(R23,$R$4:$R$203)</f>
        <v>20</v>
      </c>
      <c r="U23">
        <f>IF(F23="",0,F23)+G23</f>
        <v>66.900000000000006</v>
      </c>
      <c r="V23">
        <f>MAX($U$4:$U$203)-U23</f>
        <v>50.199999999999989</v>
      </c>
      <c r="W23" t="e">
        <f>VLOOKUP(B23,Summary!$Q$3:$U$575,5,FALSE)</f>
        <v>#N/A</v>
      </c>
      <c r="X23" s="15">
        <f>AVERAGE(F23:G23)+AVERAGE(F23:G23)/(ABS(F23-G23))</f>
        <v>34.498589341692792</v>
      </c>
      <c r="Y23" s="15">
        <f>AVERAGE(H23:I23)+AVERAGE(H23:I23)/(ABS(I23-H23))</f>
        <v>15.589578696343407</v>
      </c>
    </row>
    <row r="24" spans="1:25" ht="15.75" thickBot="1">
      <c r="A24">
        <f>RANK(G24,$G$4:$G$1202)</f>
        <v>27</v>
      </c>
      <c r="B24" s="4" t="s">
        <v>573</v>
      </c>
      <c r="C24" t="str">
        <f>IF(ISNA(VLOOKUP($B24,Batters2!$B$1:$Y$1001,C$1,FALSE)),"",VLOOKUP($B24,Batters2!$B$1:$Y$1001,C$1,FALSE))</f>
        <v>1B</v>
      </c>
      <c r="D24">
        <f>IF(ISNA(VLOOKUP($B24,Batters2!$B$1:$Y$1001,D$1,FALSE)),"",VLOOKUP($B24,Batters2!$B$1:$Y$1001,D$1,FALSE)+1)</f>
        <v>26</v>
      </c>
      <c r="E24" t="str">
        <f>IF(ISNA(VLOOKUP($B24,Batters2!$B$1:$Y$1001,E$1,FALSE)),"",VLOOKUP($B24,Batters2!$B$1:$Y$1001,E$1,FALSE))</f>
        <v>PS</v>
      </c>
      <c r="F24">
        <f>IF(ISNA(VLOOKUP($B24,Batters1!$B$1:$Y$985,F$1,FALSE)),"",VLOOKUP($B24,Batters1!$B$1:$Y$985,F$1,FALSE))</f>
        <v>30.9</v>
      </c>
      <c r="G24">
        <f>IF(ISNA(VLOOKUP($B24,Batters2!$B$1:$Y$1001,G$1,FALSE)),"",VLOOKUP($B24,Batters2!$B$1:$Y$1001,G$1,FALSE))</f>
        <v>40.5</v>
      </c>
      <c r="H24">
        <f>IF(ISNA(VLOOKUP($B24,Batters1!$B$1:$Y$985,H$1,FALSE)),"",VLOOKUP($B24,Batters1!$B$1:$Y$985,H$1,FALSE))</f>
        <v>17.769999999999989</v>
      </c>
      <c r="I24">
        <f>IF(ISNA(VLOOKUP($B24,Batters2!$B$1:$Y$1001,I$1,FALSE)),"",VLOOKUP($B24,Batters2!$B$1:$Y$1001,I$1,FALSE))</f>
        <v>21.469999999999992</v>
      </c>
      <c r="J24" s="11">
        <f>IF(F24="",-1,(F24-AVERAGE(F$4:F$1002))/STDEV(F$4:F$1002))</f>
        <v>0.2275475388447438</v>
      </c>
      <c r="K24" s="11">
        <f>IF(G24="",-1,(G24-AVERAGE(G$4:G$1002))/STDEV(G$4:G$1002))</f>
        <v>1.219845042560918</v>
      </c>
      <c r="L24" s="11">
        <f>IF(H24="",-1,(H24-AVERAGE(H$4:H$1002))/STDEV(H$4:H$1002))</f>
        <v>0.7661118332735849</v>
      </c>
      <c r="M24" s="11">
        <f>IF(I24="",-1,(I24-AVERAGE(I$4:I$1002))/STDEV(I$4:I$1002))</f>
        <v>1.5000157429506373</v>
      </c>
      <c r="N24" s="11">
        <f>($J$2*J24+$K$2*K24+$L$2*L24+$M$2*M24+3*AVERAGE(J24:K24)+2*AVERAGE(L24:M24))/(SUM($J$2:$M$2)+5)</f>
        <v>1.0517866298714942</v>
      </c>
      <c r="O24" s="11">
        <f>($J$2*J24+$K$2*K24+$L$2*L24+$M$2*M24+3*AVERAGE(J24:K24)+2*AVERAGE(L24:M24))/(SUM($J$2:$M$2)+5)+P24+Q24</f>
        <v>1.2517866298714941</v>
      </c>
      <c r="P24">
        <f>VLOOKUP(D24,COND!$A$2:$B$35,2,FALSE)</f>
        <v>0.5</v>
      </c>
      <c r="Q24">
        <f>VLOOKUP(C24,COND!$D$2:$E$14,2,FALSE)</f>
        <v>-0.3</v>
      </c>
      <c r="R24" s="11">
        <f>STANDARDIZE(O24,AVERAGE($O$4:$O$203),STDEV($O$4:$O$203))</f>
        <v>1.4078852487349032</v>
      </c>
      <c r="S24" s="14">
        <f>RANK(O24,$O$4:$O$1002)</f>
        <v>21</v>
      </c>
      <c r="T24" s="14">
        <f>RANK(R24,$R$4:$R$203)</f>
        <v>21</v>
      </c>
      <c r="U24">
        <f>IF(F24="",0,F24)+G24</f>
        <v>71.400000000000006</v>
      </c>
      <c r="V24">
        <f>MAX($U$4:$U$203)-U24</f>
        <v>45.699999999999989</v>
      </c>
      <c r="W24" t="e">
        <f>VLOOKUP(B24,Summary!$Q$3:$U$575,5,FALSE)</f>
        <v>#N/A</v>
      </c>
      <c r="X24" s="15">
        <f>AVERAGE(F24:G24)+AVERAGE(F24:G24)/(ABS(F24-G24))</f>
        <v>39.418750000000003</v>
      </c>
      <c r="Y24" s="15">
        <f>AVERAGE(H24:I24)+AVERAGE(H24:I24)/(ABS(I24-H24))</f>
        <v>24.922702702702686</v>
      </c>
    </row>
    <row r="25" spans="1:25" ht="15.75" thickBot="1">
      <c r="A25">
        <f>RANK(G25,$G$4:$G$1202)</f>
        <v>23</v>
      </c>
      <c r="B25" s="4" t="s">
        <v>78</v>
      </c>
      <c r="C25" t="str">
        <f>IF(ISNA(VLOOKUP($B25,Batters2!$B$1:$Y$1001,C$1,FALSE)),"",VLOOKUP($B25,Batters2!$B$1:$Y$1001,C$1,FALSE))</f>
        <v>C</v>
      </c>
      <c r="D25">
        <f>IF(ISNA(VLOOKUP($B25,Batters2!$B$1:$Y$1001,D$1,FALSE)),"",VLOOKUP($B25,Batters2!$B$1:$Y$1001,D$1,FALSE)+1)</f>
        <v>29</v>
      </c>
      <c r="E25" t="str">
        <f>IF(ISNA(VLOOKUP($B25,Batters2!$B$1:$Y$1001,E$1,FALSE)),"",VLOOKUP($B25,Batters2!$B$1:$Y$1001,E$1,FALSE))</f>
        <v>CON</v>
      </c>
      <c r="F25">
        <f>IF(ISNA(VLOOKUP($B25,Batters1!$B$1:$Y$985,F$1,FALSE)),"",VLOOKUP($B25,Batters1!$B$1:$Y$985,F$1,FALSE))</f>
        <v>44.8</v>
      </c>
      <c r="G25">
        <f>IF(ISNA(VLOOKUP($B25,Batters2!$B$1:$Y$1001,G$1,FALSE)),"",VLOOKUP($B25,Batters2!$B$1:$Y$1001,G$1,FALSE))</f>
        <v>41.8</v>
      </c>
      <c r="H25">
        <f>IF(ISNA(VLOOKUP($B25,Batters1!$B$1:$Y$985,H$1,FALSE)),"",VLOOKUP($B25,Batters1!$B$1:$Y$985,H$1,FALSE))</f>
        <v>9.0699999999999932</v>
      </c>
      <c r="I25">
        <f>IF(ISNA(VLOOKUP($B25,Batters2!$B$1:$Y$1001,I$1,FALSE)),"",VLOOKUP($B25,Batters2!$B$1:$Y$1001,I$1,FALSE))</f>
        <v>8.6300000000000061</v>
      </c>
      <c r="J25" s="11">
        <f>IF(F25="",-1,(F25-AVERAGE(F$4:F$1002))/STDEV(F$4:F$1002))</f>
        <v>1.0883397158542596</v>
      </c>
      <c r="K25" s="11">
        <f>IF(G25="",-1,(G25-AVERAGE(G$4:G$1002))/STDEV(G$4:G$1002))</f>
        <v>1.3098628415180995</v>
      </c>
      <c r="L25" s="11">
        <f>IF(H25="",-1,(H25-AVERAGE(H$4:H$1002))/STDEV(H$4:H$1002))</f>
        <v>0.15363057834382612</v>
      </c>
      <c r="M25" s="11">
        <f>IF(I25="",-1,(I25-AVERAGE(I$4:I$1002))/STDEV(I$4:I$1002))</f>
        <v>0.43080048433837287</v>
      </c>
      <c r="N25" s="11">
        <f>($J$2*J25+$K$2*K25+$L$2*L25+$M$2*M25+3*AVERAGE(J25:K25)+2*AVERAGE(L25:M25))/(SUM($J$2:$M$2)+5)</f>
        <v>0.84816773911513488</v>
      </c>
      <c r="O25" s="11">
        <f>($J$2*J25+$K$2*K25+$L$2*L25+$M$2*M25+3*AVERAGE(J25:K25)+2*AVERAGE(L25:M25))/(SUM($J$2:$M$2)+5)+P25+Q25</f>
        <v>1.2481677391151349</v>
      </c>
      <c r="P25">
        <f>VLOOKUP(D25,COND!$A$2:$B$35,2,FALSE)</f>
        <v>0.2</v>
      </c>
      <c r="Q25">
        <f>VLOOKUP(C25,COND!$D$2:$E$14,2,FALSE)</f>
        <v>0.2</v>
      </c>
      <c r="R25" s="11">
        <f>STANDARDIZE(O25,AVERAGE($O$4:$O$203),STDEV($O$4:$O$203))</f>
        <v>1.4035353863685005</v>
      </c>
      <c r="S25" s="14">
        <f>RANK(O25,$O$4:$O$1002)</f>
        <v>22</v>
      </c>
      <c r="T25" s="14">
        <f>RANK(R25,$R$4:$R$203)</f>
        <v>22</v>
      </c>
      <c r="U25">
        <f>IF(F25="",0,F25)+G25</f>
        <v>86.6</v>
      </c>
      <c r="V25">
        <f>MAX($U$4:$U$203)-U25</f>
        <v>30.5</v>
      </c>
      <c r="W25">
        <f>VLOOKUP(B25,Summary!$Q$3:$U$575,5,FALSE)</f>
        <v>11</v>
      </c>
      <c r="X25" s="15">
        <f>AVERAGE(F25:G25)+AVERAGE(F25:G25)/(ABS(F25-G25))</f>
        <v>57.733333333333327</v>
      </c>
      <c r="Y25" s="15">
        <f>AVERAGE(H25:I25)+AVERAGE(H25:I25)/(ABS(I25-H25))</f>
        <v>28.963636363636951</v>
      </c>
    </row>
    <row r="26" spans="1:25" ht="15.75" thickBot="1">
      <c r="A26">
        <f>RANK(G26,$G$4:$G$1202)</f>
        <v>17</v>
      </c>
      <c r="B26" s="4" t="s">
        <v>641</v>
      </c>
      <c r="C26" t="str">
        <f>IF(ISNA(VLOOKUP($B26,Batters2!$B$1:$Y$1001,C$1,FALSE)),"",VLOOKUP($B26,Batters2!$B$1:$Y$1001,C$1,FALSE))</f>
        <v>RF</v>
      </c>
      <c r="D26">
        <f>IF(ISNA(VLOOKUP($B26,Batters2!$B$1:$Y$1001,D$1,FALSE)),"",VLOOKUP($B26,Batters2!$B$1:$Y$1001,D$1,FALSE)+1)</f>
        <v>27</v>
      </c>
      <c r="E26" t="str">
        <f>IF(ISNA(VLOOKUP($B26,Batters2!$B$1:$Y$1001,E$1,FALSE)),"",VLOOKUP($B26,Batters2!$B$1:$Y$1001,E$1,FALSE))</f>
        <v>KAL</v>
      </c>
      <c r="F26" t="str">
        <f>IF(ISNA(VLOOKUP($B26,Batters1!$B$1:$Y$985,F$1,FALSE)),"",VLOOKUP($B26,Batters1!$B$1:$Y$985,F$1,FALSE))</f>
        <v/>
      </c>
      <c r="G26">
        <f>IF(ISNA(VLOOKUP($B26,Batters2!$B$1:$Y$1001,G$1,FALSE)),"",VLOOKUP($B26,Batters2!$B$1:$Y$1001,G$1,FALSE))</f>
        <v>48.5</v>
      </c>
      <c r="H26" t="str">
        <f>IF(ISNA(VLOOKUP($B26,Batters1!$B$1:$Y$985,H$1,FALSE)),"",VLOOKUP($B26,Batters1!$B$1:$Y$985,H$1,FALSE))</f>
        <v/>
      </c>
      <c r="I26">
        <f>IF(ISNA(VLOOKUP($B26,Batters2!$B$1:$Y$1001,I$1,FALSE)),"",VLOOKUP($B26,Batters2!$B$1:$Y$1001,I$1,FALSE))</f>
        <v>25.89</v>
      </c>
      <c r="J26" s="11">
        <f>IF(F26="",-1,(F26-AVERAGE(F$4:F$1002))/STDEV(F$4:F$1002))</f>
        <v>-1</v>
      </c>
      <c r="K26" s="11">
        <f>IF(G26="",-1,(G26-AVERAGE(G$4:G$1002))/STDEV(G$4:G$1002))</f>
        <v>1.7738007284512674</v>
      </c>
      <c r="L26" s="11">
        <f>IF(H26="",-1,(H26-AVERAGE(H$4:H$1002))/STDEV(H$4:H$1002))</f>
        <v>-1</v>
      </c>
      <c r="M26" s="11">
        <f>IF(I26="",-1,(I26-AVERAGE(I$4:I$1002))/STDEV(I$4:I$1002))</f>
        <v>1.8680789394511221</v>
      </c>
      <c r="N26" s="11">
        <f>($J$2*J26+$K$2*K26+$L$2*L26+$M$2*M26+3*AVERAGE(J26:K26)+2*AVERAGE(L26:M26))/(SUM($J$2:$M$2)+5)</f>
        <v>0.89799385947798405</v>
      </c>
      <c r="O26" s="11">
        <f>($J$2*J26+$K$2*K26+$L$2*L26+$M$2*M26+3*AVERAGE(J26:K26)+2*AVERAGE(L26:M26))/(SUM($J$2:$M$2)+5)+P26+Q26</f>
        <v>1.197993859477984</v>
      </c>
      <c r="P26">
        <f>VLOOKUP(D26,COND!$A$2:$B$35,2,FALSE)</f>
        <v>0.4</v>
      </c>
      <c r="Q26">
        <f>VLOOKUP(C26,COND!$D$2:$E$14,2,FALSE)</f>
        <v>-0.1</v>
      </c>
      <c r="R26" s="11">
        <f>STANDARDIZE(O26,AVERAGE($O$4:$O$203),STDEV($O$4:$O$203))</f>
        <v>1.3432269975544577</v>
      </c>
      <c r="S26" s="14">
        <f>RANK(O26,$O$4:$O$1002)</f>
        <v>23</v>
      </c>
      <c r="T26" s="14">
        <f>RANK(R26,$R$4:$R$203)</f>
        <v>23</v>
      </c>
      <c r="U26">
        <f>IF(F26="",0,F26)+G26</f>
        <v>48.5</v>
      </c>
      <c r="V26">
        <f>MAX($U$4:$U$203)-U26</f>
        <v>68.599999999999994</v>
      </c>
      <c r="W26">
        <f>VLOOKUP(B26,Summary!$Q$3:$U$575,5,FALSE)</f>
        <v>60</v>
      </c>
      <c r="X26" s="15" t="e">
        <f>AVERAGE(F26:G26)+AVERAGE(F26:G26)/(ABS(F26-G26))</f>
        <v>#VALUE!</v>
      </c>
      <c r="Y26" s="15" t="e">
        <f>AVERAGE(H26:I26)+AVERAGE(H26:I26)/(ABS(I26-H26))</f>
        <v>#VALUE!</v>
      </c>
    </row>
    <row r="27" spans="1:25" ht="15.75" thickBot="1">
      <c r="A27">
        <f>RANK(G27,$G$4:$G$1202)</f>
        <v>19</v>
      </c>
      <c r="B27" s="4" t="s">
        <v>642</v>
      </c>
      <c r="C27" t="str">
        <f>IF(ISNA(VLOOKUP($B27,Batters2!$B$1:$Y$1001,C$1,FALSE)),"",VLOOKUP($B27,Batters2!$B$1:$Y$1001,C$1,FALSE))</f>
        <v>C</v>
      </c>
      <c r="D27">
        <f>IF(ISNA(VLOOKUP($B27,Batters2!$B$1:$Y$1001,D$1,FALSE)),"",VLOOKUP($B27,Batters2!$B$1:$Y$1001,D$1,FALSE)+1)</f>
        <v>24</v>
      </c>
      <c r="E27" t="str">
        <f>IF(ISNA(VLOOKUP($B27,Batters2!$B$1:$Y$1001,E$1,FALSE)),"",VLOOKUP($B27,Batters2!$B$1:$Y$1001,E$1,FALSE))</f>
        <v>YUM</v>
      </c>
      <c r="F27" t="str">
        <f>IF(ISNA(VLOOKUP($B27,Batters1!$B$1:$Y$985,F$1,FALSE)),"",VLOOKUP($B27,Batters1!$B$1:$Y$985,F$1,FALSE))</f>
        <v/>
      </c>
      <c r="G27">
        <f>IF(ISNA(VLOOKUP($B27,Batters2!$B$1:$Y$1001,G$1,FALSE)),"",VLOOKUP($B27,Batters2!$B$1:$Y$1001,G$1,FALSE))</f>
        <v>46.2</v>
      </c>
      <c r="H27" t="str">
        <f>IF(ISNA(VLOOKUP($B27,Batters1!$B$1:$Y$985,H$1,FALSE)),"",VLOOKUP($B27,Batters1!$B$1:$Y$985,H$1,FALSE))</f>
        <v/>
      </c>
      <c r="I27">
        <f>IF(ISNA(VLOOKUP($B27,Batters2!$B$1:$Y$1001,I$1,FALSE)),"",VLOOKUP($B27,Batters2!$B$1:$Y$1001,I$1,FALSE))</f>
        <v>11.86999999999999</v>
      </c>
      <c r="J27" s="11">
        <f>IF(F27="",-1,(F27-AVERAGE(F$4:F$1002))/STDEV(F$4:F$1002))</f>
        <v>-1</v>
      </c>
      <c r="K27" s="11">
        <f>IF(G27="",-1,(G27-AVERAGE(G$4:G$1002))/STDEV(G$4:G$1002))</f>
        <v>1.6145384687577919</v>
      </c>
      <c r="L27" s="11">
        <f>IF(H27="",-1,(H27-AVERAGE(H$4:H$1002))/STDEV(H$4:H$1002))</f>
        <v>-1</v>
      </c>
      <c r="M27" s="11">
        <f>IF(I27="",-1,(I27-AVERAGE(I$4:I$1002))/STDEV(I$4:I$1002))</f>
        <v>0.70060246548352267</v>
      </c>
      <c r="N27" s="11">
        <f>($J$2*J27+$K$2*K27+$L$2*L27+$M$2*M27+3*AVERAGE(J27:K27)+2*AVERAGE(L27:M27))/(SUM($J$2:$M$2)+5)</f>
        <v>0.48381714099242995</v>
      </c>
      <c r="O27" s="11">
        <f>($J$2*J27+$K$2*K27+$L$2*L27+$M$2*M27+3*AVERAGE(J27:K27)+2*AVERAGE(L27:M27))/(SUM($J$2:$M$2)+5)+P27+Q27</f>
        <v>1.1838171409924299</v>
      </c>
      <c r="P27">
        <f>VLOOKUP(D27,COND!$A$2:$B$35,2,FALSE)</f>
        <v>0.5</v>
      </c>
      <c r="Q27">
        <f>VLOOKUP(C27,COND!$D$2:$E$14,2,FALSE)</f>
        <v>0.2</v>
      </c>
      <c r="R27" s="11">
        <f>STANDARDIZE(O27,AVERAGE($O$4:$O$203),STDEV($O$4:$O$203))</f>
        <v>1.3261867555656566</v>
      </c>
      <c r="S27" s="14">
        <f>RANK(O27,$O$4:$O$1002)</f>
        <v>24</v>
      </c>
      <c r="T27" s="14">
        <f>RANK(R27,$R$4:$R$203)</f>
        <v>24</v>
      </c>
      <c r="U27">
        <f>IF(F27="",0,F27)+G27</f>
        <v>46.2</v>
      </c>
      <c r="V27">
        <f>MAX($U$4:$U$203)-U27</f>
        <v>70.899999999999991</v>
      </c>
      <c r="W27">
        <f>VLOOKUP(B27,Summary!$Q$3:$U$575,5,FALSE)</f>
        <v>60</v>
      </c>
      <c r="X27" s="15" t="e">
        <f>AVERAGE(F27:G27)+AVERAGE(F27:G27)/(ABS(F27-G27))</f>
        <v>#VALUE!</v>
      </c>
      <c r="Y27" s="15" t="e">
        <f>AVERAGE(H27:I27)+AVERAGE(H27:I27)/(ABS(I27-H27))</f>
        <v>#VALUE!</v>
      </c>
    </row>
    <row r="28" spans="1:25" ht="15.75" thickBot="1">
      <c r="A28">
        <f>RANK(G28,$G$4:$G$1202)</f>
        <v>33</v>
      </c>
      <c r="B28" s="7" t="s">
        <v>91</v>
      </c>
      <c r="C28" t="str">
        <f>IF(ISNA(VLOOKUP($B28,Batters2!$B$1:$Y$1001,C$1,FALSE)),"",VLOOKUP($B28,Batters2!$B$1:$Y$1001,C$1,FALSE))</f>
        <v>1B</v>
      </c>
      <c r="D28">
        <f>IF(ISNA(VLOOKUP($B28,Batters2!$B$1:$Y$1001,D$1,FALSE)),"",VLOOKUP($B28,Batters2!$B$1:$Y$1001,D$1,FALSE)+1)</f>
        <v>32</v>
      </c>
      <c r="E28" t="str">
        <f>IF(ISNA(VLOOKUP($B28,Batters2!$B$1:$Y$1001,E$1,FALSE)),"",VLOOKUP($B28,Batters2!$B$1:$Y$1001,E$1,FALSE))</f>
        <v>WV</v>
      </c>
      <c r="F28">
        <f>IF(ISNA(VLOOKUP($B28,Batters1!$B$1:$Y$985,F$1,FALSE)),"",VLOOKUP($B28,Batters1!$B$1:$Y$985,F$1,FALSE))</f>
        <v>68.7</v>
      </c>
      <c r="G28">
        <f>IF(ISNA(VLOOKUP($B28,Batters2!$B$1:$Y$1001,G$1,FALSE)),"",VLOOKUP($B28,Batters2!$B$1:$Y$1001,G$1,FALSE))</f>
        <v>38.5</v>
      </c>
      <c r="H28">
        <f>IF(ISNA(VLOOKUP($B28,Batters1!$B$1:$Y$985,H$1,FALSE)),"",VLOOKUP($B28,Batters1!$B$1:$Y$985,H$1,FALSE))</f>
        <v>44.619999999999976</v>
      </c>
      <c r="I28">
        <f>IF(ISNA(VLOOKUP($B28,Batters2!$B$1:$Y$1001,I$1,FALSE)),"",VLOOKUP($B28,Batters2!$B$1:$Y$1001,I$1,FALSE))</f>
        <v>15.740000000000009</v>
      </c>
      <c r="J28" s="11">
        <f>IF(F28="",-1,(F28-AVERAGE(F$4:F$1002))/STDEV(F$4:F$1002))</f>
        <v>2.5684068403526363</v>
      </c>
      <c r="K28" s="11">
        <f>IF(G28="",-1,(G28-AVERAGE(G$4:G$1002))/STDEV(G$4:G$1002))</f>
        <v>1.0813561210883307</v>
      </c>
      <c r="L28" s="11">
        <f>IF(H28="",-1,(H28-AVERAGE(H$4:H$1002))/STDEV(H$4:H$1002))</f>
        <v>2.6563557062464609</v>
      </c>
      <c r="M28" s="11">
        <f>IF(I28="",-1,(I28-AVERAGE(I$4:I$1002))/STDEV(I$4:I$1002))</f>
        <v>1.0228659429624547</v>
      </c>
      <c r="N28" s="11">
        <f>($J$2*J28+$K$2*K28+$L$2*L28+$M$2*M28+3*AVERAGE(J28:K28)+2*AVERAGE(L28:M28))/(SUM($J$2:$M$2)+5)</f>
        <v>1.5599341969701843</v>
      </c>
      <c r="O28" s="11">
        <f>($J$2*J28+$K$2*K28+$L$2*L28+$M$2*M28+3*AVERAGE(J28:K28)+2*AVERAGE(L28:M28))/(SUM($J$2:$M$2)+5)+P28+Q28</f>
        <v>1.1599341969701842</v>
      </c>
      <c r="P28">
        <f>VLOOKUP(D28,COND!$A$2:$B$35,2,FALSE)</f>
        <v>-0.1</v>
      </c>
      <c r="Q28">
        <f>VLOOKUP(C28,COND!$D$2:$E$14,2,FALSE)</f>
        <v>-0.3</v>
      </c>
      <c r="R28" s="11">
        <f>STANDARDIZE(O28,AVERAGE($O$4:$O$203),STDEV($O$4:$O$203))</f>
        <v>1.2974797493597598</v>
      </c>
      <c r="S28" s="14">
        <f>RANK(O28,$O$4:$O$1002)</f>
        <v>25</v>
      </c>
      <c r="T28" s="14">
        <f>RANK(R28,$R$4:$R$203)</f>
        <v>25</v>
      </c>
      <c r="U28">
        <f>IF(F28="",0,F28)+G28</f>
        <v>107.2</v>
      </c>
      <c r="V28">
        <f>MAX($U$4:$U$203)-U28</f>
        <v>9.8999999999999915</v>
      </c>
      <c r="W28">
        <f>VLOOKUP(B28,Summary!$Q$3:$U$575,5,FALSE)</f>
        <v>30</v>
      </c>
      <c r="X28" s="15">
        <f>AVERAGE(F28:G28)+AVERAGE(F28:G28)/(ABS(F28-G28))</f>
        <v>55.374834437086093</v>
      </c>
      <c r="Y28" s="15">
        <f>AVERAGE(H28:I28)+AVERAGE(H28:I28)/(ABS(I28-H28))</f>
        <v>31.225013850415507</v>
      </c>
    </row>
    <row r="29" spans="1:25" ht="15.75" thickBot="1">
      <c r="A29">
        <f>RANK(G29,$G$4:$G$1202)</f>
        <v>4</v>
      </c>
      <c r="B29" s="7" t="s">
        <v>182</v>
      </c>
      <c r="C29" t="str">
        <f>IF(ISNA(VLOOKUP($B29,Batters2!$B$1:$Y$1001,C$1,FALSE)),"",VLOOKUP($B29,Batters2!$B$1:$Y$1001,C$1,FALSE))</f>
        <v>1B</v>
      </c>
      <c r="D29">
        <f>IF(ISNA(VLOOKUP($B29,Batters2!$B$1:$Y$1001,D$1,FALSE)),"",VLOOKUP($B29,Batters2!$B$1:$Y$1001,D$1,FALSE)+1)</f>
        <v>31</v>
      </c>
      <c r="E29" t="str">
        <f>IF(ISNA(VLOOKUP($B29,Batters2!$B$1:$Y$1001,E$1,FALSE)),"",VLOOKUP($B29,Batters2!$B$1:$Y$1001,E$1,FALSE))</f>
        <v>FLA</v>
      </c>
      <c r="F29">
        <f>IF(ISNA(VLOOKUP($B29,Batters1!$B$1:$Y$985,F$1,FALSE)),"",VLOOKUP($B29,Batters1!$B$1:$Y$985,F$1,FALSE))</f>
        <v>19.3</v>
      </c>
      <c r="G29">
        <f>IF(ISNA(VLOOKUP($B29,Batters2!$B$1:$Y$1001,G$1,FALSE)),"",VLOOKUP($B29,Batters2!$B$1:$Y$1001,G$1,FALSE))</f>
        <v>60.3</v>
      </c>
      <c r="H29">
        <f>IF(ISNA(VLOOKUP($B29,Batters1!$B$1:$Y$985,H$1,FALSE)),"",VLOOKUP($B29,Batters1!$B$1:$Y$985,H$1,FALSE))</f>
        <v>-0.65999999999999659</v>
      </c>
      <c r="I29">
        <f>IF(ISNA(VLOOKUP($B29,Batters2!$B$1:$Y$1001,I$1,FALSE)),"",VLOOKUP($B29,Batters2!$B$1:$Y$1001,I$1,FALSE))</f>
        <v>29.519999999999996</v>
      </c>
      <c r="J29" s="11">
        <f>IF(F29="",-1,(F29-AVERAGE(F$4:F$1002))/STDEV(F$4:F$1002))</f>
        <v>-0.49081140024233411</v>
      </c>
      <c r="K29" s="11">
        <f>IF(G29="",-1,(G29-AVERAGE(G$4:G$1002))/STDEV(G$4:G$1002))</f>
        <v>2.590885365139532</v>
      </c>
      <c r="L29" s="11">
        <f>IF(H29="",-1,(H29-AVERAGE(H$4:H$1002))/STDEV(H$4:H$1002))</f>
        <v>-0.53136282515807609</v>
      </c>
      <c r="M29" s="11">
        <f>IF(I29="",-1,(I29-AVERAGE(I$4:I$1002))/STDEV(I$4:I$1002))</f>
        <v>2.1703570849933742</v>
      </c>
      <c r="N29" s="11">
        <f>($J$2*J29+$K$2*K29+$L$2*L29+$M$2*M29+3*AVERAGE(J29:K29)+2*AVERAGE(L29:M29))/(SUM($J$2:$M$2)+5)</f>
        <v>1.4527080618293442</v>
      </c>
      <c r="O29" s="11">
        <f>($J$2*J29+$K$2*K29+$L$2*L29+$M$2*M29+3*AVERAGE(J29:K29)+2*AVERAGE(L29:M29))/(SUM($J$2:$M$2)+5)+P29+Q29</f>
        <v>1.1527080618293442</v>
      </c>
      <c r="P29">
        <f>VLOOKUP(D29,COND!$A$2:$B$35,2,FALSE)</f>
        <v>0</v>
      </c>
      <c r="Q29">
        <f>VLOOKUP(C29,COND!$D$2:$E$14,2,FALSE)</f>
        <v>-0.3</v>
      </c>
      <c r="R29" s="11">
        <f>STANDARDIZE(O29,AVERAGE($O$4:$O$203),STDEV($O$4:$O$203))</f>
        <v>1.2887940234233122</v>
      </c>
      <c r="S29" s="14">
        <f>RANK(O29,$O$4:$O$1002)</f>
        <v>26</v>
      </c>
      <c r="T29" s="14">
        <f>RANK(R29,$R$4:$R$203)</f>
        <v>26</v>
      </c>
      <c r="U29">
        <f>IF(F29="",0,F29)+G29</f>
        <v>79.599999999999994</v>
      </c>
      <c r="V29">
        <f>MAX($U$4:$U$203)-U29</f>
        <v>37.5</v>
      </c>
      <c r="W29">
        <f>VLOOKUP(B29,Summary!$Q$3:$U$575,5,FALSE)</f>
        <v>30</v>
      </c>
      <c r="X29" s="15">
        <f>AVERAGE(F29:G29)+AVERAGE(F29:G29)/(ABS(F29-G29))</f>
        <v>40.770731707317069</v>
      </c>
      <c r="Y29" s="15">
        <f>AVERAGE(H29:I29)+AVERAGE(H29:I29)/(ABS(I29-H29))</f>
        <v>14.908131212723658</v>
      </c>
    </row>
    <row r="30" spans="1:25" ht="15.75" thickBot="1">
      <c r="A30">
        <f>RANK(G30,$G$4:$G$1202)</f>
        <v>73</v>
      </c>
      <c r="B30" s="4" t="s">
        <v>356</v>
      </c>
      <c r="C30" t="str">
        <f>IF(ISNA(VLOOKUP($B30,Batters2!$B$1:$Y$1001,C$1,FALSE)),"",VLOOKUP($B30,Batters2!$B$1:$Y$1001,C$1,FALSE))</f>
        <v>CF</v>
      </c>
      <c r="D30">
        <f>IF(ISNA(VLOOKUP($B30,Batters2!$B$1:$Y$1001,D$1,FALSE)),"",VLOOKUP($B30,Batters2!$B$1:$Y$1001,D$1,FALSE)+1)</f>
        <v>29</v>
      </c>
      <c r="E30" t="str">
        <f>IF(ISNA(VLOOKUP($B30,Batters2!$B$1:$Y$1001,E$1,FALSE)),"",VLOOKUP($B30,Batters2!$B$1:$Y$1001,E$1,FALSE))</f>
        <v>NJ</v>
      </c>
      <c r="F30">
        <f>IF(ISNA(VLOOKUP($B30,Batters1!$B$1:$Y$985,F$1,FALSE)),"",VLOOKUP($B30,Batters1!$B$1:$Y$985,F$1,FALSE))</f>
        <v>61.8</v>
      </c>
      <c r="G30">
        <f>IF(ISNA(VLOOKUP($B30,Batters2!$B$1:$Y$1001,G$1,FALSE)),"",VLOOKUP($B30,Batters2!$B$1:$Y$1001,G$1,FALSE))</f>
        <v>26.3</v>
      </c>
      <c r="H30">
        <f>IF(ISNA(VLOOKUP($B30,Batters1!$B$1:$Y$985,H$1,FALSE)),"",VLOOKUP($B30,Batters1!$B$1:$Y$985,H$1,FALSE))</f>
        <v>33.049999999999997</v>
      </c>
      <c r="I30">
        <f>IF(ISNA(VLOOKUP($B30,Batters2!$B$1:$Y$1001,I$1,FALSE)),"",VLOOKUP($B30,Batters2!$B$1:$Y$1001,I$1,FALSE))</f>
        <v>8.5699999999999896</v>
      </c>
      <c r="J30" s="11">
        <f>IF(F30="",-1,(F30-AVERAGE(F$4:F$1002))/STDEV(F$4:F$1002))</f>
        <v>2.1411071265853221</v>
      </c>
      <c r="K30" s="11">
        <f>IF(G30="",-1,(G30-AVERAGE(G$4:G$1002))/STDEV(G$4:G$1002))</f>
        <v>0.23657370010554798</v>
      </c>
      <c r="L30" s="11">
        <f>IF(H30="",-1,(H30-AVERAGE(H$4:H$1002))/STDEV(H$4:H$1002))</f>
        <v>1.8418260373341278</v>
      </c>
      <c r="M30" s="11">
        <f>IF(I30="",-1,(I30-AVERAGE(I$4:I$1002))/STDEV(I$4:I$1002))</f>
        <v>0.42580415135420202</v>
      </c>
      <c r="N30" s="11">
        <f>($J$2*J30+$K$2*K30+$L$2*L30+$M$2*M30+3*AVERAGE(J30:K30)+2*AVERAGE(L30:M30))/(SUM($J$2:$M$2)+5)</f>
        <v>0.87617242139186557</v>
      </c>
      <c r="O30" s="11">
        <f>($J$2*J30+$K$2*K30+$L$2*L30+$M$2*M30+3*AVERAGE(J30:K30)+2*AVERAGE(L30:M30))/(SUM($J$2:$M$2)+5)+P30+Q30</f>
        <v>1.1261724213918656</v>
      </c>
      <c r="P30">
        <f>VLOOKUP(D30,COND!$A$2:$B$35,2,FALSE)</f>
        <v>0.2</v>
      </c>
      <c r="Q30">
        <f>VLOOKUP(C30,COND!$D$2:$E$14,2,FALSE)</f>
        <v>0.05</v>
      </c>
      <c r="R30" s="11">
        <f>STANDARDIZE(O30,AVERAGE($O$4:$O$203),STDEV($O$4:$O$203))</f>
        <v>1.2568985086154809</v>
      </c>
      <c r="S30" s="14">
        <f>RANK(O30,$O$4:$O$1002)</f>
        <v>27</v>
      </c>
      <c r="T30" s="14">
        <f>RANK(R30,$R$4:$R$203)</f>
        <v>27</v>
      </c>
      <c r="U30">
        <f>IF(F30="",0,F30)+G30</f>
        <v>88.1</v>
      </c>
      <c r="V30">
        <f>MAX($U$4:$U$203)-U30</f>
        <v>29</v>
      </c>
      <c r="W30">
        <f>VLOOKUP(B30,Summary!$Q$3:$U$575,5,FALSE)</f>
        <v>23</v>
      </c>
      <c r="X30" s="15">
        <f>AVERAGE(F30:G30)+AVERAGE(F30:G30)/(ABS(F30-G30))</f>
        <v>45.290845070422534</v>
      </c>
      <c r="Y30" s="15">
        <f>AVERAGE(H30:I30)+AVERAGE(H30:I30)/(ABS(I30-H30))</f>
        <v>21.660081699346399</v>
      </c>
    </row>
    <row r="31" spans="1:25" ht="15.75" thickBot="1">
      <c r="A31">
        <f>RANK(G31,$G$4:$G$1202)</f>
        <v>85</v>
      </c>
      <c r="B31" s="4" t="s">
        <v>446</v>
      </c>
      <c r="C31" t="str">
        <f>IF(ISNA(VLOOKUP($B31,Batters2!$B$1:$Y$1001,C$1,FALSE)),"",VLOOKUP($B31,Batters2!$B$1:$Y$1001,C$1,FALSE))</f>
        <v>C</v>
      </c>
      <c r="D31">
        <f>IF(ISNA(VLOOKUP($B31,Batters2!$B$1:$Y$1001,D$1,FALSE)),"",VLOOKUP($B31,Batters2!$B$1:$Y$1001,D$1,FALSE)+1)</f>
        <v>25</v>
      </c>
      <c r="E31" t="str">
        <f>IF(ISNA(VLOOKUP($B31,Batters2!$B$1:$Y$1001,E$1,FALSE)),"",VLOOKUP($B31,Batters2!$B$1:$Y$1001,E$1,FALSE))</f>
        <v>FLA</v>
      </c>
      <c r="F31">
        <f>IF(ISNA(VLOOKUP($B31,Batters1!$B$1:$Y$985,F$1,FALSE)),"",VLOOKUP($B31,Batters1!$B$1:$Y$985,F$1,FALSE))</f>
        <v>56.7</v>
      </c>
      <c r="G31">
        <f>IF(ISNA(VLOOKUP($B31,Batters2!$B$1:$Y$1001,G$1,FALSE)),"",VLOOKUP($B31,Batters2!$B$1:$Y$1001,G$1,FALSE))</f>
        <v>23.7</v>
      </c>
      <c r="H31">
        <f>IF(ISNA(VLOOKUP($B31,Batters1!$B$1:$Y$985,H$1,FALSE)),"",VLOOKUP($B31,Batters1!$B$1:$Y$985,H$1,FALSE))</f>
        <v>26.219999999999988</v>
      </c>
      <c r="I31">
        <f>IF(ISNA(VLOOKUP($B31,Batters2!$B$1:$Y$1001,I$1,FALSE)),"",VLOOKUP($B31,Batters2!$B$1:$Y$1001,I$1,FALSE))</f>
        <v>-2.7099999999999955</v>
      </c>
      <c r="J31" s="11">
        <f>IF(F31="",-1,(F31-AVERAGE(F$4:F$1002))/STDEV(F$4:F$1002))</f>
        <v>1.8252769033660039</v>
      </c>
      <c r="K31" s="11">
        <f>IF(G31="",-1,(G31-AVERAGE(G$4:G$1002))/STDEV(G$4:G$1002))</f>
        <v>5.653810219118436E-2</v>
      </c>
      <c r="L31" s="11">
        <f>IF(H31="",-1,(H31-AVERAGE(H$4:H$1002))/STDEV(H$4:H$1002))</f>
        <v>1.3609930521421438</v>
      </c>
      <c r="M31" s="11">
        <f>IF(I31="",-1,(I31-AVERAGE(I$4:I$1002))/STDEV(I$4:I$1002))</f>
        <v>-0.51350644966965631</v>
      </c>
      <c r="N31" s="11">
        <f>($J$2*J31+$K$2*K31+$L$2*L31+$M$2*M31+3*AVERAGE(J31:K31)+2*AVERAGE(L31:M31))/(SUM($J$2:$M$2)+5)</f>
        <v>0.39925017141351837</v>
      </c>
      <c r="O31" s="11">
        <f>($J$2*J31+$K$2*K31+$L$2*L31+$M$2*M31+3*AVERAGE(J31:K31)+2*AVERAGE(L31:M31))/(SUM($J$2:$M$2)+5)+P31+Q31</f>
        <v>1.0992501714135183</v>
      </c>
      <c r="P31">
        <f>VLOOKUP(D31,COND!$A$2:$B$35,2,FALSE)</f>
        <v>0.5</v>
      </c>
      <c r="Q31">
        <f>VLOOKUP(C31,COND!$D$2:$E$14,2,FALSE)</f>
        <v>0.2</v>
      </c>
      <c r="R31" s="11">
        <f>STANDARDIZE(O31,AVERAGE($O$4:$O$203),STDEV($O$4:$O$203))</f>
        <v>1.2245382938745659</v>
      </c>
      <c r="S31" s="14">
        <f>RANK(O31,$O$4:$O$1002)</f>
        <v>28</v>
      </c>
      <c r="T31" s="14">
        <f>RANK(R31,$R$4:$R$203)</f>
        <v>28</v>
      </c>
      <c r="U31">
        <f>IF(F31="",0,F31)+G31</f>
        <v>80.400000000000006</v>
      </c>
      <c r="V31">
        <f>MAX($U$4:$U$203)-U31</f>
        <v>36.699999999999989</v>
      </c>
      <c r="W31">
        <f>VLOOKUP(B31,Summary!$Q$3:$U$575,5,FALSE)</f>
        <v>30</v>
      </c>
      <c r="X31" s="15">
        <f>AVERAGE(F31:G31)+AVERAGE(F31:G31)/(ABS(F31-G31))</f>
        <v>41.418181818181822</v>
      </c>
      <c r="Y31" s="15">
        <f>AVERAGE(H31:I31)+AVERAGE(H31:I31)/(ABS(I31-H31))</f>
        <v>12.161325613549943</v>
      </c>
    </row>
    <row r="32" spans="1:25" ht="15.75" thickBot="1">
      <c r="A32">
        <f>RANK(G32,$G$4:$G$1202)</f>
        <v>32</v>
      </c>
      <c r="B32" s="7" t="s">
        <v>596</v>
      </c>
      <c r="C32" t="str">
        <f>IF(ISNA(VLOOKUP($B32,Batters2!$B$1:$Y$1001,C$1,FALSE)),"",VLOOKUP($B32,Batters2!$B$1:$Y$1001,C$1,FALSE))</f>
        <v>RF</v>
      </c>
      <c r="D32">
        <f>IF(ISNA(VLOOKUP($B32,Batters2!$B$1:$Y$1001,D$1,FALSE)),"",VLOOKUP($B32,Batters2!$B$1:$Y$1001,D$1,FALSE)+1)</f>
        <v>26</v>
      </c>
      <c r="E32" t="str">
        <f>IF(ISNA(VLOOKUP($B32,Batters2!$B$1:$Y$1001,E$1,FALSE)),"",VLOOKUP($B32,Batters2!$B$1:$Y$1001,E$1,FALSE))</f>
        <v>TEM</v>
      </c>
      <c r="F32">
        <f>IF(ISNA(VLOOKUP($B32,Batters1!$B$1:$Y$985,F$1,FALSE)),"",VLOOKUP($B32,Batters1!$B$1:$Y$985,F$1,FALSE))</f>
        <v>13.8</v>
      </c>
      <c r="G32">
        <f>IF(ISNA(VLOOKUP($B32,Batters2!$B$1:$Y$1001,G$1,FALSE)),"",VLOOKUP($B32,Batters2!$B$1:$Y$1001,G$1,FALSE))</f>
        <v>38.6</v>
      </c>
      <c r="H32">
        <f>IF(ISNA(VLOOKUP($B32,Batters1!$B$1:$Y$985,H$1,FALSE)),"",VLOOKUP($B32,Batters1!$B$1:$Y$985,H$1,FALSE))</f>
        <v>7.6899999999999959</v>
      </c>
      <c r="I32">
        <f>IF(ISNA(VLOOKUP($B32,Batters2!$B$1:$Y$1001,I$1,FALSE)),"",VLOOKUP($B32,Batters2!$B$1:$Y$1001,I$1,FALSE))</f>
        <v>19.619999999999976</v>
      </c>
      <c r="J32" s="11">
        <f>IF(F32="",-1,(F32-AVERAGE(F$4:F$1002))/STDEV(F$4:F$1002))</f>
        <v>-0.8314126213612073</v>
      </c>
      <c r="K32" s="11">
        <f>IF(G32="",-1,(G32-AVERAGE(G$4:G$1002))/STDEV(G$4:G$1002))</f>
        <v>1.08828056716196</v>
      </c>
      <c r="L32" s="11">
        <f>IF(H32="",-1,(H32-AVERAGE(H$4:H$1002))/STDEV(H$4:H$1002))</f>
        <v>5.6478379286002488E-2</v>
      </c>
      <c r="M32" s="11">
        <f>IF(I32="",-1,(I32-AVERAGE(I$4:I$1002))/STDEV(I$4:I$1002))</f>
        <v>1.3459621426054109</v>
      </c>
      <c r="N32" s="11">
        <f>($J$2*J32+$K$2*K32+$L$2*L32+$M$2*M32+3*AVERAGE(J32:K32)+2*AVERAGE(L32:M32))/(SUM($J$2:$M$2)+5)</f>
        <v>0.65653035481943967</v>
      </c>
      <c r="O32" s="11">
        <f>($J$2*J32+$K$2*K32+$L$2*L32+$M$2*M32+3*AVERAGE(J32:K32)+2*AVERAGE(L32:M32))/(SUM($J$2:$M$2)+5)+P32+Q32</f>
        <v>1.0565303548194396</v>
      </c>
      <c r="P32">
        <f>VLOOKUP(D32,COND!$A$2:$B$35,2,FALSE)</f>
        <v>0.5</v>
      </c>
      <c r="Q32">
        <f>VLOOKUP(C32,COND!$D$2:$E$14,2,FALSE)</f>
        <v>-0.1</v>
      </c>
      <c r="R32" s="11">
        <f>STANDARDIZE(O32,AVERAGE($O$4:$O$203),STDEV($O$4:$O$203))</f>
        <v>1.1731895975438831</v>
      </c>
      <c r="S32" s="14">
        <f>RANK(O32,$O$4:$O$1002)</f>
        <v>29</v>
      </c>
      <c r="T32" s="14">
        <f>RANK(R32,$R$4:$R$203)</f>
        <v>29</v>
      </c>
      <c r="U32">
        <f>IF(F32="",0,F32)+G32</f>
        <v>52.400000000000006</v>
      </c>
      <c r="V32">
        <f>MAX($U$4:$U$203)-U32</f>
        <v>64.699999999999989</v>
      </c>
      <c r="W32" t="e">
        <f>VLOOKUP(B32,Summary!$Q$3:$U$575,5,FALSE)</f>
        <v>#N/A</v>
      </c>
      <c r="X32" s="15">
        <f>AVERAGE(F32:G32)+AVERAGE(F32:G32)/(ABS(F32-G32))</f>
        <v>27.256451612903227</v>
      </c>
      <c r="Y32" s="15">
        <f>AVERAGE(H32:I32)+AVERAGE(H32:I32)/(ABS(I32-H32))</f>
        <v>14.799593461860843</v>
      </c>
    </row>
    <row r="33" spans="1:25" ht="15.75" thickBot="1">
      <c r="A33">
        <f>RANK(G33,$G$4:$G$1202)</f>
        <v>16</v>
      </c>
      <c r="B33" s="7" t="s">
        <v>63</v>
      </c>
      <c r="C33" t="str">
        <f>IF(ISNA(VLOOKUP($B33,Batters2!$B$1:$Y$1001,C$1,FALSE)),"",VLOOKUP($B33,Batters2!$B$1:$Y$1001,C$1,FALSE))</f>
        <v>1B</v>
      </c>
      <c r="D33">
        <f>IF(ISNA(VLOOKUP($B33,Batters2!$B$1:$Y$1001,D$1,FALSE)),"",VLOOKUP($B33,Batters2!$B$1:$Y$1001,D$1,FALSE)+1)</f>
        <v>33</v>
      </c>
      <c r="E33" t="str">
        <f>IF(ISNA(VLOOKUP($B33,Batters2!$B$1:$Y$1001,E$1,FALSE)),"",VLOOKUP($B33,Batters2!$B$1:$Y$1001,E$1,FALSE))</f>
        <v>GLO</v>
      </c>
      <c r="F33">
        <f>IF(ISNA(VLOOKUP($B33,Batters1!$B$1:$Y$985,F$1,FALSE)),"",VLOOKUP($B33,Batters1!$B$1:$Y$985,F$1,FALSE))</f>
        <v>48.1</v>
      </c>
      <c r="G33">
        <f>IF(ISNA(VLOOKUP($B33,Batters2!$B$1:$Y$1001,G$1,FALSE)),"",VLOOKUP($B33,Batters2!$B$1:$Y$1001,G$1,FALSE))</f>
        <v>48.7</v>
      </c>
      <c r="H33">
        <f>IF(ISNA(VLOOKUP($B33,Batters1!$B$1:$Y$985,H$1,FALSE)),"",VLOOKUP($B33,Batters1!$B$1:$Y$985,H$1,FALSE))</f>
        <v>14.989999999999995</v>
      </c>
      <c r="I33">
        <f>IF(ISNA(VLOOKUP($B33,Batters2!$B$1:$Y$1001,I$1,FALSE)),"",VLOOKUP($B33,Batters2!$B$1:$Y$1001,I$1,FALSE))</f>
        <v>27.649999999999977</v>
      </c>
      <c r="J33" s="11">
        <f>IF(F33="",-1,(F33-AVERAGE(F$4:F$1002))/STDEV(F$4:F$1002))</f>
        <v>1.2927004485255837</v>
      </c>
      <c r="K33" s="11">
        <f>IF(G33="",-1,(G33-AVERAGE(G$4:G$1002))/STDEV(G$4:G$1002))</f>
        <v>1.7876496205985262</v>
      </c>
      <c r="L33" s="11">
        <f>IF(H33="",-1,(H33-AVERAGE(H$4:H$1002))/STDEV(H$4:H$1002))</f>
        <v>0.57039943227304168</v>
      </c>
      <c r="M33" s="11">
        <f>IF(I33="",-1,(I33-AVERAGE(I$4:I$1002))/STDEV(I$4:I$1002))</f>
        <v>2.014638040320091</v>
      </c>
      <c r="N33" s="11">
        <f>($J$2*J33+$K$2*K33+$L$2*L33+$M$2*M33+3*AVERAGE(J33:K33)+2*AVERAGE(L33:M33))/(SUM($J$2:$M$2)+5)</f>
        <v>1.6011234075005376</v>
      </c>
      <c r="O33" s="11">
        <f>($J$2*J33+$K$2*K33+$L$2*L33+$M$2*M33+3*AVERAGE(J33:K33)+2*AVERAGE(L33:M33))/(SUM($J$2:$M$2)+5)+P33+Q33</f>
        <v>1.0511234075005376</v>
      </c>
      <c r="P33">
        <f>VLOOKUP(D33,COND!$A$2:$B$35,2,FALSE)</f>
        <v>-0.25</v>
      </c>
      <c r="Q33">
        <f>VLOOKUP(C33,COND!$D$2:$E$14,2,FALSE)</f>
        <v>-0.3</v>
      </c>
      <c r="R33" s="11">
        <f>STANDARDIZE(O33,AVERAGE($O$4:$O$203),STDEV($O$4:$O$203))</f>
        <v>1.1666905130887129</v>
      </c>
      <c r="S33" s="14">
        <f>RANK(O33,$O$4:$O$1002)</f>
        <v>30</v>
      </c>
      <c r="T33" s="14">
        <f>RANK(R33,$R$4:$R$203)</f>
        <v>30</v>
      </c>
      <c r="U33">
        <f>IF(F33="",0,F33)+G33</f>
        <v>96.800000000000011</v>
      </c>
      <c r="V33">
        <f>MAX($U$4:$U$203)-U33</f>
        <v>20.299999999999983</v>
      </c>
      <c r="W33">
        <f>VLOOKUP(B33,Summary!$Q$3:$U$575,5,FALSE)</f>
        <v>30</v>
      </c>
      <c r="X33" s="15">
        <f>AVERAGE(F33:G33)+AVERAGE(F33:G33)/(ABS(F33-G33))</f>
        <v>129.06666666666649</v>
      </c>
      <c r="Y33" s="15">
        <f>AVERAGE(H33:I33)+AVERAGE(H33:I33)/(ABS(I33-H33))</f>
        <v>23.004044233807253</v>
      </c>
    </row>
    <row r="34" spans="1:25" ht="15.75" thickBot="1">
      <c r="A34">
        <f>RANK(G34,$G$4:$G$1202)</f>
        <v>46</v>
      </c>
      <c r="B34" s="7" t="s">
        <v>567</v>
      </c>
      <c r="C34" t="str">
        <f>IF(ISNA(VLOOKUP($B34,Batters2!$B$1:$Y$1001,C$1,FALSE)),"",VLOOKUP($B34,Batters2!$B$1:$Y$1001,C$1,FALSE))</f>
        <v>1B</v>
      </c>
      <c r="D34">
        <f>IF(ISNA(VLOOKUP($B34,Batters2!$B$1:$Y$1001,D$1,FALSE)),"",VLOOKUP($B34,Batters2!$B$1:$Y$1001,D$1,FALSE)+1)</f>
        <v>28</v>
      </c>
      <c r="E34" t="str">
        <f>IF(ISNA(VLOOKUP($B34,Batters2!$B$1:$Y$1001,E$1,FALSE)),"",VLOOKUP($B34,Batters2!$B$1:$Y$1001,E$1,FALSE))</f>
        <v>LON</v>
      </c>
      <c r="F34">
        <f>IF(ISNA(VLOOKUP($B34,Batters1!$B$1:$Y$985,F$1,FALSE)),"",VLOOKUP($B34,Batters1!$B$1:$Y$985,F$1,FALSE))</f>
        <v>61.2</v>
      </c>
      <c r="G34">
        <f>IF(ISNA(VLOOKUP($B34,Batters2!$B$1:$Y$1001,G$1,FALSE)),"",VLOOKUP($B34,Batters2!$B$1:$Y$1001,G$1,FALSE))</f>
        <v>31.9</v>
      </c>
      <c r="H34">
        <f>IF(ISNA(VLOOKUP($B34,Batters1!$B$1:$Y$985,H$1,FALSE)),"",VLOOKUP($B34,Batters1!$B$1:$Y$985,H$1,FALSE))</f>
        <v>27.820000000000007</v>
      </c>
      <c r="I34">
        <f>IF(ISNA(VLOOKUP($B34,Batters2!$B$1:$Y$1001,I$1,FALSE)),"",VLOOKUP($B34,Batters2!$B$1:$Y$1001,I$1,FALSE))</f>
        <v>11.67</v>
      </c>
      <c r="J34" s="11">
        <f>IF(F34="",-1,(F34-AVERAGE(F$4:F$1002))/STDEV(F$4:F$1002))</f>
        <v>2.1039506297359911</v>
      </c>
      <c r="K34" s="11">
        <f>IF(G34="",-1,(G34-AVERAGE(G$4:G$1002))/STDEV(G$4:G$1002))</f>
        <v>0.62434268022879236</v>
      </c>
      <c r="L34" s="11">
        <f>IF(H34="",-1,(H34-AVERAGE(H$4:H$1002))/STDEV(H$4:H$1002))</f>
        <v>1.473633282933825</v>
      </c>
      <c r="M34" s="11">
        <f>IF(I34="",-1,(I34-AVERAGE(I$4:I$1002))/STDEV(I$4:I$1002))</f>
        <v>0.68394802220295858</v>
      </c>
      <c r="N34" s="11">
        <f>($J$2*J34+$K$2*K34+$L$2*L34+$M$2*M34+3*AVERAGE(J34:K34)+2*AVERAGE(L34:M34))/(SUM($J$2:$M$2)+5)</f>
        <v>1.0427489834773427</v>
      </c>
      <c r="O34" s="11">
        <f>($J$2*J34+$K$2*K34+$L$2*L34+$M$2*M34+3*AVERAGE(J34:K34)+2*AVERAGE(L34:M34))/(SUM($J$2:$M$2)+5)+P34+Q34</f>
        <v>1.0427489834773427</v>
      </c>
      <c r="P34">
        <f>VLOOKUP(D34,COND!$A$2:$B$35,2,FALSE)</f>
        <v>0.3</v>
      </c>
      <c r="Q34">
        <f>VLOOKUP(C34,COND!$D$2:$E$14,2,FALSE)</f>
        <v>-0.3</v>
      </c>
      <c r="R34" s="11">
        <f>STANDARDIZE(O34,AVERAGE($O$4:$O$203),STDEV($O$4:$O$203))</f>
        <v>1.1566245579794623</v>
      </c>
      <c r="S34" s="14">
        <f>RANK(O34,$O$4:$O$1002)</f>
        <v>31</v>
      </c>
      <c r="T34" s="14">
        <f>RANK(R34,$R$4:$R$203)</f>
        <v>31</v>
      </c>
      <c r="U34">
        <f>IF(F34="",0,F34)+G34</f>
        <v>93.1</v>
      </c>
      <c r="V34">
        <f>MAX($U$4:$U$203)-U34</f>
        <v>24</v>
      </c>
      <c r="W34">
        <f>VLOOKUP(B34,Summary!$Q$3:$U$575,5,FALSE)</f>
        <v>60</v>
      </c>
      <c r="X34" s="15">
        <f>AVERAGE(F34:G34)+AVERAGE(F34:G34)/(ABS(F34-G34))</f>
        <v>48.138737201365181</v>
      </c>
      <c r="Y34" s="15">
        <f>AVERAGE(H34:I34)+AVERAGE(H34:I34)/(ABS(I34-H34))</f>
        <v>20.96760061919505</v>
      </c>
    </row>
    <row r="35" spans="1:25" ht="15.75" thickBot="1">
      <c r="A35">
        <f>RANK(G35,$G$4:$G$1202)</f>
        <v>28</v>
      </c>
      <c r="B35" s="4" t="s">
        <v>611</v>
      </c>
      <c r="C35" t="str">
        <f>IF(ISNA(VLOOKUP($B35,Batters2!$B$1:$Y$1001,C$1,FALSE)),"",VLOOKUP($B35,Batters2!$B$1:$Y$1001,C$1,FALSE))</f>
        <v>2B</v>
      </c>
      <c r="D35">
        <f>IF(ISNA(VLOOKUP($B35,Batters2!$B$1:$Y$1001,D$1,FALSE)),"",VLOOKUP($B35,Batters2!$B$1:$Y$1001,D$1,FALSE)+1)</f>
        <v>25</v>
      </c>
      <c r="E35" t="str">
        <f>IF(ISNA(VLOOKUP($B35,Batters2!$B$1:$Y$1001,E$1,FALSE)),"",VLOOKUP($B35,Batters2!$B$1:$Y$1001,E$1,FALSE))</f>
        <v>KAL</v>
      </c>
      <c r="F35">
        <f>IF(ISNA(VLOOKUP($B35,Batters1!$B$1:$Y$985,F$1,FALSE)),"",VLOOKUP($B35,Batters1!$B$1:$Y$985,F$1,FALSE))</f>
        <v>10.6</v>
      </c>
      <c r="G35">
        <f>IF(ISNA(VLOOKUP($B35,Batters2!$B$1:$Y$1001,G$1,FALSE)),"",VLOOKUP($B35,Batters2!$B$1:$Y$1001,G$1,FALSE))</f>
        <v>39.4</v>
      </c>
      <c r="H35">
        <f>IF(ISNA(VLOOKUP($B35,Batters1!$B$1:$Y$985,H$1,FALSE)),"",VLOOKUP($B35,Batters1!$B$1:$Y$985,H$1,FALSE))</f>
        <v>3.3899999999999961</v>
      </c>
      <c r="I35">
        <f>IF(ISNA(VLOOKUP($B35,Batters2!$B$1:$Y$1001,I$1,FALSE)),"",VLOOKUP($B35,Batters2!$B$1:$Y$1001,I$1,FALSE))</f>
        <v>12.340000000000014</v>
      </c>
      <c r="J35" s="11">
        <f>IF(F35="",-1,(F35-AVERAGE(F$4:F$1002))/STDEV(F$4:F$1002))</f>
        <v>-1.0295806045576426</v>
      </c>
      <c r="K35" s="11">
        <f>IF(G35="",-1,(G35-AVERAGE(G$4:G$1002))/STDEV(G$4:G$1002))</f>
        <v>1.1436761357509948</v>
      </c>
      <c r="L35" s="11">
        <f>IF(H35="",-1,(H35-AVERAGE(H$4:H$1002))/STDEV(H$4:H$1002))</f>
        <v>-0.24624224096663702</v>
      </c>
      <c r="M35" s="11">
        <f>IF(I35="",-1,(I35-AVERAGE(I$4:I$1002))/STDEV(I$4:I$1002))</f>
        <v>0.73974040719285217</v>
      </c>
      <c r="N35" s="11">
        <f>($J$2*J35+$K$2*K35+$L$2*L35+$M$2*M35+3*AVERAGE(J35:K35)+2*AVERAGE(L35:M35))/(SUM($J$2:$M$2)+5)</f>
        <v>0.41424306786191817</v>
      </c>
      <c r="O35" s="11">
        <f>($J$2*J35+$K$2*K35+$L$2*L35+$M$2*M35+3*AVERAGE(J35:K35)+2*AVERAGE(L35:M35))/(SUM($J$2:$M$2)+5)+P35+Q35</f>
        <v>1.0142430678619183</v>
      </c>
      <c r="P35">
        <f>VLOOKUP(D35,COND!$A$2:$B$35,2,FALSE)</f>
        <v>0.5</v>
      </c>
      <c r="Q35">
        <f>VLOOKUP(C35,COND!$D$2:$E$14,2,FALSE)</f>
        <v>0.1</v>
      </c>
      <c r="R35" s="11">
        <f>STANDARDIZE(O35,AVERAGE($O$4:$O$203),STDEV($O$4:$O$203))</f>
        <v>1.1223607965388904</v>
      </c>
      <c r="S35" s="14">
        <f>RANK(O35,$O$4:$O$1002)</f>
        <v>32</v>
      </c>
      <c r="T35" s="14">
        <f>RANK(R35,$R$4:$R$203)</f>
        <v>32</v>
      </c>
      <c r="U35">
        <f>IF(F35="",0,F35)+G35</f>
        <v>50</v>
      </c>
      <c r="V35">
        <f>MAX($U$4:$U$203)-U35</f>
        <v>67.099999999999994</v>
      </c>
      <c r="W35" t="e">
        <f>VLOOKUP(B35,Summary!$Q$3:$U$575,5,FALSE)</f>
        <v>#N/A</v>
      </c>
      <c r="X35" s="15">
        <f>AVERAGE(F35:G35)+AVERAGE(F35:G35)/(ABS(F35-G35))</f>
        <v>25.868055555555557</v>
      </c>
      <c r="Y35" s="15">
        <f>AVERAGE(H35:I35)+AVERAGE(H35:I35)/(ABS(I35-H35))</f>
        <v>8.743770949720675</v>
      </c>
    </row>
    <row r="36" spans="1:25" ht="15.75" thickBot="1">
      <c r="A36">
        <f>RANK(G36,$G$4:$G$1202)</f>
        <v>62</v>
      </c>
      <c r="B36" s="7" t="s">
        <v>375</v>
      </c>
      <c r="C36" t="str">
        <f>IF(ISNA(VLOOKUP($B36,Batters2!$B$1:$Y$1001,C$1,FALSE)),"",VLOOKUP($B36,Batters2!$B$1:$Y$1001,C$1,FALSE))</f>
        <v>RF</v>
      </c>
      <c r="D36">
        <f>IF(ISNA(VLOOKUP($B36,Batters2!$B$1:$Y$1001,D$1,FALSE)),"",VLOOKUP($B36,Batters2!$B$1:$Y$1001,D$1,FALSE)+1)</f>
        <v>27</v>
      </c>
      <c r="E36" t="str">
        <f>IF(ISNA(VLOOKUP($B36,Batters2!$B$1:$Y$1001,E$1,FALSE)),"",VLOOKUP($B36,Batters2!$B$1:$Y$1001,E$1,FALSE))</f>
        <v>CST</v>
      </c>
      <c r="F36">
        <f>IF(ISNA(VLOOKUP($B36,Batters1!$B$1:$Y$985,F$1,FALSE)),"",VLOOKUP($B36,Batters1!$B$1:$Y$985,F$1,FALSE))</f>
        <v>44.2</v>
      </c>
      <c r="G36">
        <f>IF(ISNA(VLOOKUP($B36,Batters2!$B$1:$Y$1001,G$1,FALSE)),"",VLOOKUP($B36,Batters2!$B$1:$Y$1001,G$1,FALSE))</f>
        <v>28.7</v>
      </c>
      <c r="H36">
        <f>IF(ISNA(VLOOKUP($B36,Batters1!$B$1:$Y$985,H$1,FALSE)),"",VLOOKUP($B36,Batters1!$B$1:$Y$985,H$1,FALSE))</f>
        <v>18.489999999999991</v>
      </c>
      <c r="I36">
        <f>IF(ISNA(VLOOKUP($B36,Batters2!$B$1:$Y$1001,I$1,FALSE)),"",VLOOKUP($B36,Batters2!$B$1:$Y$1001,I$1,FALSE))</f>
        <v>12.129999999999999</v>
      </c>
      <c r="J36" s="11">
        <f>IF(F36="",-1,(F36-AVERAGE(F$4:F$1002))/STDEV(F$4:F$1002))</f>
        <v>1.0511832190049284</v>
      </c>
      <c r="K36" s="11">
        <f>IF(G36="",-1,(G36-AVERAGE(G$4:G$1002))/STDEV(G$4:G$1002))</f>
        <v>0.40276040587265266</v>
      </c>
      <c r="L36" s="11">
        <f>IF(H36="",-1,(H36-AVERAGE(H$4:H$1002))/STDEV(H$4:H$1002))</f>
        <v>0.816799937129841</v>
      </c>
      <c r="M36" s="11">
        <f>IF(I36="",-1,(I36-AVERAGE(I$4:I$1002))/STDEV(I$4:I$1002))</f>
        <v>0.72225324174825778</v>
      </c>
      <c r="N36" s="11">
        <f>($J$2*J36+$K$2*K36+$L$2*L36+$M$2*M36+3*AVERAGE(J36:K36)+2*AVERAGE(L36:M36))/(SUM($J$2:$M$2)+5)</f>
        <v>0.68086784517682841</v>
      </c>
      <c r="O36" s="11">
        <f>($J$2*J36+$K$2*K36+$L$2*L36+$M$2*M36+3*AVERAGE(J36:K36)+2*AVERAGE(L36:M36))/(SUM($J$2:$M$2)+5)+P36+Q36</f>
        <v>0.98086784517682857</v>
      </c>
      <c r="P36">
        <f>VLOOKUP(D36,COND!$A$2:$B$35,2,FALSE)</f>
        <v>0.4</v>
      </c>
      <c r="Q36">
        <f>VLOOKUP(C36,COND!$D$2:$E$14,2,FALSE)</f>
        <v>-0.1</v>
      </c>
      <c r="R36" s="11">
        <f>STANDARDIZE(O36,AVERAGE($O$4:$O$203),STDEV($O$4:$O$203))</f>
        <v>1.0822441876379256</v>
      </c>
      <c r="S36" s="14">
        <f>RANK(O36,$O$4:$O$1002)</f>
        <v>33</v>
      </c>
      <c r="T36" s="14">
        <f>RANK(R36,$R$4:$R$203)</f>
        <v>33</v>
      </c>
      <c r="U36">
        <f>IF(F36="",0,F36)+G36</f>
        <v>72.900000000000006</v>
      </c>
      <c r="V36">
        <f>MAX($U$4:$U$203)-U36</f>
        <v>44.199999999999989</v>
      </c>
      <c r="W36">
        <f>VLOOKUP(B36,Summary!$Q$3:$U$575,5,FALSE)</f>
        <v>31</v>
      </c>
      <c r="X36" s="15">
        <f>AVERAGE(F36:G36)+AVERAGE(F36:G36)/(ABS(F36-G36))</f>
        <v>38.801612903225809</v>
      </c>
      <c r="Y36" s="15">
        <f>AVERAGE(H36:I36)+AVERAGE(H36:I36)/(ABS(I36-H36))</f>
        <v>17.717232704402512</v>
      </c>
    </row>
    <row r="37" spans="1:25" ht="15.75" thickBot="1">
      <c r="A37">
        <f>RANK(G37,$G$4:$G$1202)</f>
        <v>13</v>
      </c>
      <c r="B37" s="4" t="s">
        <v>640</v>
      </c>
      <c r="C37" t="str">
        <f>IF(ISNA(VLOOKUP($B37,Batters2!$B$1:$Y$1001,C$1,FALSE)),"",VLOOKUP($B37,Batters2!$B$1:$Y$1001,C$1,FALSE))</f>
        <v>SS</v>
      </c>
      <c r="D37">
        <f>IF(ISNA(VLOOKUP($B37,Batters2!$B$1:$Y$1001,D$1,FALSE)),"",VLOOKUP($B37,Batters2!$B$1:$Y$1001,D$1,FALSE)+1)</f>
        <v>29</v>
      </c>
      <c r="E37" t="str">
        <f>IF(ISNA(VLOOKUP($B37,Batters2!$B$1:$Y$1001,E$1,FALSE)),"",VLOOKUP($B37,Batters2!$B$1:$Y$1001,E$1,FALSE))</f>
        <v>BAK</v>
      </c>
      <c r="F37" t="str">
        <f>IF(ISNA(VLOOKUP($B37,Batters1!$B$1:$Y$985,F$1,FALSE)),"",VLOOKUP($B37,Batters1!$B$1:$Y$985,F$1,FALSE))</f>
        <v/>
      </c>
      <c r="G37">
        <f>IF(ISNA(VLOOKUP($B37,Batters2!$B$1:$Y$1001,G$1,FALSE)),"",VLOOKUP($B37,Batters2!$B$1:$Y$1001,G$1,FALSE))</f>
        <v>49.5</v>
      </c>
      <c r="H37" t="str">
        <f>IF(ISNA(VLOOKUP($B37,Batters1!$B$1:$Y$985,H$1,FALSE)),"",VLOOKUP($B37,Batters1!$B$1:$Y$985,H$1,FALSE))</f>
        <v/>
      </c>
      <c r="I37">
        <f>IF(ISNA(VLOOKUP($B37,Batters2!$B$1:$Y$1001,I$1,FALSE)),"",VLOOKUP($B37,Batters2!$B$1:$Y$1001,I$1,FALSE))</f>
        <v>7.2399999999999869</v>
      </c>
      <c r="J37" s="11">
        <f>IF(F37="",-1,(F37-AVERAGE(F$4:F$1002))/STDEV(F$4:F$1002))</f>
        <v>-1</v>
      </c>
      <c r="K37" s="11">
        <f>IF(G37="",-1,(G37-AVERAGE(G$4:G$1002))/STDEV(G$4:G$1002))</f>
        <v>1.843045189187561</v>
      </c>
      <c r="L37" s="11">
        <f>IF(H37="",-1,(H37-AVERAGE(H$4:H$1002))/STDEV(H$4:H$1002))</f>
        <v>-1</v>
      </c>
      <c r="M37" s="11">
        <f>IF(I37="",-1,(I37-AVERAGE(I$4:I$1002))/STDEV(I$4:I$1002))</f>
        <v>0.31505210353844526</v>
      </c>
      <c r="N37" s="11">
        <f>($J$2*J37+$K$2*K37+$L$2*L37+$M$2*M37+3*AVERAGE(J37:K37)+2*AVERAGE(L37:M37))/(SUM($J$2:$M$2)+5)</f>
        <v>0.45092386229840803</v>
      </c>
      <c r="O37" s="11">
        <f>($J$2*J37+$K$2*K37+$L$2*L37+$M$2*M37+3*AVERAGE(J37:K37)+2*AVERAGE(L37:M37))/(SUM($J$2:$M$2)+5)+P37+Q37</f>
        <v>0.95092386229840797</v>
      </c>
      <c r="P37">
        <f>VLOOKUP(D37,COND!$A$2:$B$35,2,FALSE)</f>
        <v>0.2</v>
      </c>
      <c r="Q37">
        <f>VLOOKUP(C37,COND!$D$2:$E$14,2,FALSE)</f>
        <v>0.3</v>
      </c>
      <c r="R37" s="11">
        <f>STANDARDIZE(O37,AVERAGE($O$4:$O$203),STDEV($O$4:$O$203))</f>
        <v>1.046251886960111</v>
      </c>
      <c r="S37" s="14">
        <f>RANK(O37,$O$4:$O$1002)</f>
        <v>34</v>
      </c>
      <c r="T37" s="14">
        <f>RANK(R37,$R$4:$R$203)</f>
        <v>34</v>
      </c>
      <c r="U37">
        <f>IF(F37="",0,F37)+G37</f>
        <v>49.5</v>
      </c>
      <c r="V37">
        <f>MAX($U$4:$U$203)-U37</f>
        <v>67.599999999999994</v>
      </c>
      <c r="W37" t="e">
        <f>VLOOKUP(B37,Summary!$Q$3:$U$575,5,FALSE)</f>
        <v>#N/A</v>
      </c>
      <c r="X37" s="15" t="e">
        <f>AVERAGE(F37:G37)+AVERAGE(F37:G37)/(ABS(F37-G37))</f>
        <v>#VALUE!</v>
      </c>
      <c r="Y37" s="15" t="e">
        <f>AVERAGE(H37:I37)+AVERAGE(H37:I37)/(ABS(I37-H37))</f>
        <v>#VALUE!</v>
      </c>
    </row>
    <row r="38" spans="1:25" ht="15.75" thickBot="1">
      <c r="A38">
        <f>RANK(G38,$G$4:$G$1202)</f>
        <v>66</v>
      </c>
      <c r="B38" s="7" t="s">
        <v>213</v>
      </c>
      <c r="C38" t="str">
        <f>IF(ISNA(VLOOKUP($B38,Batters2!$B$1:$Y$1001,C$1,FALSE)),"",VLOOKUP($B38,Batters2!$B$1:$Y$1001,C$1,FALSE))</f>
        <v>2B</v>
      </c>
      <c r="D38">
        <f>IF(ISNA(VLOOKUP($B38,Batters2!$B$1:$Y$1001,D$1,FALSE)),"",VLOOKUP($B38,Batters2!$B$1:$Y$1001,D$1,FALSE)+1)</f>
        <v>29</v>
      </c>
      <c r="E38" t="str">
        <f>IF(ISNA(VLOOKUP($B38,Batters2!$B$1:$Y$1001,E$1,FALSE)),"",VLOOKUP($B38,Batters2!$B$1:$Y$1001,E$1,FALSE))</f>
        <v>NJ</v>
      </c>
      <c r="F38">
        <f>IF(ISNA(VLOOKUP($B38,Batters1!$B$1:$Y$985,F$1,FALSE)),"",VLOOKUP($B38,Batters1!$B$1:$Y$985,F$1,FALSE))</f>
        <v>64.099999999999994</v>
      </c>
      <c r="G38">
        <f>IF(ISNA(VLOOKUP($B38,Batters2!$B$1:$Y$1001,G$1,FALSE)),"",VLOOKUP($B38,Batters2!$B$1:$Y$1001,G$1,FALSE))</f>
        <v>28.3</v>
      </c>
      <c r="H38">
        <f>IF(ISNA(VLOOKUP($B38,Batters1!$B$1:$Y$985,H$1,FALSE)),"",VLOOKUP($B38,Batters1!$B$1:$Y$985,H$1,FALSE))</f>
        <v>37.549999999999955</v>
      </c>
      <c r="I38">
        <f>IF(ISNA(VLOOKUP($B38,Batters2!$B$1:$Y$1001,I$1,FALSE)),"",VLOOKUP($B38,Batters2!$B$1:$Y$1001,I$1,FALSE))</f>
        <v>-5.4900000000000144</v>
      </c>
      <c r="J38" s="11">
        <f>IF(F38="",-1,(F38-AVERAGE(F$4:F$1002))/STDEV(F$4:F$1002))</f>
        <v>2.2835403645077599</v>
      </c>
      <c r="K38" s="11">
        <f>IF(G38="",-1,(G38-AVERAGE(G$4:G$1002))/STDEV(G$4:G$1002))</f>
        <v>0.3750626215781353</v>
      </c>
      <c r="L38" s="11">
        <f>IF(H38="",-1,(H38-AVERAGE(H$4:H$1002))/STDEV(H$4:H$1002))</f>
        <v>2.1586266864357242</v>
      </c>
      <c r="M38" s="11">
        <f>IF(I38="",-1,(I38-AVERAGE(I$4:I$1002))/STDEV(I$4:I$1002))</f>
        <v>-0.74500321126950975</v>
      </c>
      <c r="N38" s="11">
        <f>($J$2*J38+$K$2*K38+$L$2*L38+$M$2*M38+3*AVERAGE(J38:K38)+2*AVERAGE(L38:M38))/(SUM($J$2:$M$2)+5)</f>
        <v>0.64020963061389891</v>
      </c>
      <c r="O38" s="11">
        <f>($J$2*J38+$K$2*K38+$L$2*L38+$M$2*M38+3*AVERAGE(J38:K38)+2*AVERAGE(L38:M38))/(SUM($J$2:$M$2)+5)+P38+Q38</f>
        <v>0.94020963061389884</v>
      </c>
      <c r="P38">
        <f>VLOOKUP(D38,COND!$A$2:$B$35,2,FALSE)</f>
        <v>0.2</v>
      </c>
      <c r="Q38">
        <f>VLOOKUP(C38,COND!$D$2:$E$14,2,FALSE)</f>
        <v>0.1</v>
      </c>
      <c r="R38" s="11">
        <f>STANDARDIZE(O38,AVERAGE($O$4:$O$203),STDEV($O$4:$O$203))</f>
        <v>1.0333735116989984</v>
      </c>
      <c r="S38" s="14">
        <f>RANK(O38,$O$4:$O$1002)</f>
        <v>35</v>
      </c>
      <c r="T38" s="14">
        <f>RANK(R38,$R$4:$R$203)</f>
        <v>35</v>
      </c>
      <c r="U38">
        <f>IF(F38="",0,F38)+G38</f>
        <v>92.399999999999991</v>
      </c>
      <c r="V38">
        <f>MAX($U$4:$U$203)-U38</f>
        <v>24.700000000000003</v>
      </c>
      <c r="W38">
        <f>VLOOKUP(B38,Summary!$Q$3:$U$575,5,FALSE)</f>
        <v>30</v>
      </c>
      <c r="X38" s="15">
        <f>AVERAGE(F38:G38)+AVERAGE(F38:G38)/(ABS(F38-G38))</f>
        <v>47.490502793296088</v>
      </c>
      <c r="Y38" s="15">
        <f>AVERAGE(H38:I38)+AVERAGE(H38:I38)/(ABS(I38-H38))</f>
        <v>16.402444237918186</v>
      </c>
    </row>
    <row r="39" spans="1:25" ht="15.75" thickBot="1">
      <c r="A39">
        <f>RANK(G39,$G$4:$G$1202)</f>
        <v>33</v>
      </c>
      <c r="B39" s="4" t="s">
        <v>350</v>
      </c>
      <c r="C39" t="str">
        <f>IF(ISNA(VLOOKUP($B39,Batters2!$B$1:$Y$1001,C$1,FALSE)),"",VLOOKUP($B39,Batters2!$B$1:$Y$1001,C$1,FALSE))</f>
        <v>RF</v>
      </c>
      <c r="D39">
        <f>IF(ISNA(VLOOKUP($B39,Batters2!$B$1:$Y$1001,D$1,FALSE)),"",VLOOKUP($B39,Batters2!$B$1:$Y$1001,D$1,FALSE)+1)</f>
        <v>29</v>
      </c>
      <c r="E39" t="str">
        <f>IF(ISNA(VLOOKUP($B39,Batters2!$B$1:$Y$1001,E$1,FALSE)),"",VLOOKUP($B39,Batters2!$B$1:$Y$1001,E$1,FALSE))</f>
        <v>MAN</v>
      </c>
      <c r="F39">
        <f>IF(ISNA(VLOOKUP($B39,Batters1!$B$1:$Y$985,F$1,FALSE)),"",VLOOKUP($B39,Batters1!$B$1:$Y$985,F$1,FALSE))</f>
        <v>11.3</v>
      </c>
      <c r="G39">
        <f>IF(ISNA(VLOOKUP($B39,Batters2!$B$1:$Y$1001,G$1,FALSE)),"",VLOOKUP($B39,Batters2!$B$1:$Y$1001,G$1,FALSE))</f>
        <v>38.5</v>
      </c>
      <c r="H39">
        <f>IF(ISNA(VLOOKUP($B39,Batters1!$B$1:$Y$985,H$1,FALSE)),"",VLOOKUP($B39,Batters1!$B$1:$Y$985,H$1,FALSE))</f>
        <v>5.1199999999999974</v>
      </c>
      <c r="I39">
        <f>IF(ISNA(VLOOKUP($B39,Batters2!$B$1:$Y$1001,I$1,FALSE)),"",VLOOKUP($B39,Batters2!$B$1:$Y$1001,I$1,FALSE))</f>
        <v>28.219999999999992</v>
      </c>
      <c r="J39" s="11">
        <f>IF(F39="",-1,(F39-AVERAGE(F$4:F$1002))/STDEV(F$4:F$1002))</f>
        <v>-0.98623135823342245</v>
      </c>
      <c r="K39" s="11">
        <f>IF(G39="",-1,(G39-AVERAGE(G$4:G$1002))/STDEV(G$4:G$1002))</f>
        <v>1.0813561210883307</v>
      </c>
      <c r="L39" s="11">
        <f>IF(H39="",-1,(H39-AVERAGE(H$4:H$1002))/STDEV(H$4:H$1002))</f>
        <v>-0.12444999142313312</v>
      </c>
      <c r="M39" s="11">
        <f>IF(I39="",-1,(I39-AVERAGE(I$4:I$1002))/STDEV(I$4:I$1002))</f>
        <v>2.062103203669702</v>
      </c>
      <c r="N39" s="11">
        <f>($J$2*J39+$K$2*K39+$L$2*L39+$M$2*M39+3*AVERAGE(J39:K39)+2*AVERAGE(L39:M39))/(SUM($J$2:$M$2)+5)</f>
        <v>0.81803732037473587</v>
      </c>
      <c r="O39" s="11">
        <f>($J$2*J39+$K$2*K39+$L$2*L39+$M$2*M39+3*AVERAGE(J39:K39)+2*AVERAGE(L39:M39))/(SUM($J$2:$M$2)+5)+P39+Q39</f>
        <v>0.91803732037473595</v>
      </c>
      <c r="P39">
        <f>VLOOKUP(D39,COND!$A$2:$B$35,2,FALSE)</f>
        <v>0.2</v>
      </c>
      <c r="Q39">
        <f>VLOOKUP(C39,COND!$D$2:$E$14,2,FALSE)</f>
        <v>-0.1</v>
      </c>
      <c r="R39" s="11">
        <f>STANDARDIZE(O39,AVERAGE($O$4:$O$203),STDEV($O$4:$O$203))</f>
        <v>1.0067226663492017</v>
      </c>
      <c r="S39" s="14">
        <f>RANK(O39,$O$4:$O$1002)</f>
        <v>36</v>
      </c>
      <c r="T39" s="14">
        <f>RANK(R39,$R$4:$R$203)</f>
        <v>36</v>
      </c>
      <c r="U39">
        <f>IF(F39="",0,F39)+G39</f>
        <v>49.8</v>
      </c>
      <c r="V39">
        <f>MAX($U$4:$U$203)-U39</f>
        <v>67.3</v>
      </c>
      <c r="W39" t="e">
        <f>VLOOKUP(B39,Summary!$Q$3:$U$575,5,FALSE)</f>
        <v>#N/A</v>
      </c>
      <c r="X39" s="15">
        <f>AVERAGE(F39:G39)+AVERAGE(F39:G39)/(ABS(F39-G39))</f>
        <v>25.815441176470586</v>
      </c>
      <c r="Y39" s="15">
        <f>AVERAGE(H39:I39)+AVERAGE(H39:I39)/(ABS(I39-H39))</f>
        <v>17.391645021645015</v>
      </c>
    </row>
    <row r="40" spans="1:25" ht="15.75" thickBot="1">
      <c r="A40">
        <f>RANK(G40,$G$4:$G$1202)</f>
        <v>28</v>
      </c>
      <c r="B40" s="7" t="s">
        <v>379</v>
      </c>
      <c r="C40" t="str">
        <f>IF(ISNA(VLOOKUP($B40,Batters2!$B$1:$Y$1001,C$1,FALSE)),"",VLOOKUP($B40,Batters2!$B$1:$Y$1001,C$1,FALSE))</f>
        <v>CF</v>
      </c>
      <c r="D40">
        <f>IF(ISNA(VLOOKUP($B40,Batters2!$B$1:$Y$1001,D$1,FALSE)),"",VLOOKUP($B40,Batters2!$B$1:$Y$1001,D$1,FALSE)+1)</f>
        <v>26</v>
      </c>
      <c r="E40" t="str">
        <f>IF(ISNA(VLOOKUP($B40,Batters2!$B$1:$Y$1001,E$1,FALSE)),"",VLOOKUP($B40,Batters2!$B$1:$Y$1001,E$1,FALSE))</f>
        <v>BAK</v>
      </c>
      <c r="F40">
        <f>IF(ISNA(VLOOKUP($B40,Batters1!$B$1:$Y$985,F$1,FALSE)),"",VLOOKUP($B40,Batters1!$B$1:$Y$985,F$1,FALSE))</f>
        <v>28.7</v>
      </c>
      <c r="G40">
        <f>IF(ISNA(VLOOKUP($B40,Batters2!$B$1:$Y$1001,G$1,FALSE)),"",VLOOKUP($B40,Batters2!$B$1:$Y$1001,G$1,FALSE))</f>
        <v>39.4</v>
      </c>
      <c r="H40">
        <f>IF(ISNA(VLOOKUP($B40,Batters1!$B$1:$Y$985,H$1,FALSE)),"",VLOOKUP($B40,Batters1!$B$1:$Y$985,H$1,FALSE))</f>
        <v>4.1600000000000099</v>
      </c>
      <c r="I40">
        <f>IF(ISNA(VLOOKUP($B40,Batters2!$B$1:$Y$1001,I$1,FALSE)),"",VLOOKUP($B40,Batters2!$B$1:$Y$1001,I$1,FALSE))</f>
        <v>0.62999999999998746</v>
      </c>
      <c r="J40" s="11">
        <f>IF(F40="",-1,(F40-AVERAGE(F$4:F$1002))/STDEV(F$4:F$1002))</f>
        <v>9.1307050397194556E-2</v>
      </c>
      <c r="K40" s="11">
        <f>IF(G40="",-1,(G40-AVERAGE(G$4:G$1002))/STDEV(G$4:G$1002))</f>
        <v>1.1436761357509948</v>
      </c>
      <c r="L40" s="11">
        <f>IF(H40="",-1,(H40-AVERAGE(H$4:H$1002))/STDEV(H$4:H$1002))</f>
        <v>-0.19203412989814014</v>
      </c>
      <c r="M40" s="11">
        <f>IF(I40="",-1,(I40-AVERAGE(I$4:I$1002))/STDEV(I$4:I$1002))</f>
        <v>-0.23537724688422415</v>
      </c>
      <c r="N40" s="11">
        <f>($J$2*J40+$K$2*K40+$L$2*L40+$M$2*M40+3*AVERAGE(J40:K40)+2*AVERAGE(L40:M40))/(SUM($J$2:$M$2)+5)</f>
        <v>0.3438428592516018</v>
      </c>
      <c r="O40" s="11">
        <f>($J$2*J40+$K$2*K40+$L$2*L40+$M$2*M40+3*AVERAGE(J40:K40)+2*AVERAGE(L40:M40))/(SUM($J$2:$M$2)+5)+P40+Q40</f>
        <v>0.8938428592516019</v>
      </c>
      <c r="P40">
        <f>VLOOKUP(D40,COND!$A$2:$B$35,2,FALSE)</f>
        <v>0.5</v>
      </c>
      <c r="Q40">
        <f>VLOOKUP(C40,COND!$D$2:$E$14,2,FALSE)</f>
        <v>0.05</v>
      </c>
      <c r="R40" s="11">
        <f>STANDARDIZE(O40,AVERAGE($O$4:$O$203),STDEV($O$4:$O$203))</f>
        <v>0.97764122040337531</v>
      </c>
      <c r="S40" s="14">
        <f>RANK(O40,$O$4:$O$1002)</f>
        <v>37</v>
      </c>
      <c r="T40" s="14">
        <f>RANK(R40,$R$4:$R$203)</f>
        <v>37</v>
      </c>
      <c r="U40">
        <f>IF(F40="",0,F40)+G40</f>
        <v>68.099999999999994</v>
      </c>
      <c r="V40">
        <f>MAX($U$4:$U$203)-U40</f>
        <v>49</v>
      </c>
      <c r="W40" t="e">
        <f>VLOOKUP(B40,Summary!$Q$3:$U$575,5,FALSE)</f>
        <v>#N/A</v>
      </c>
      <c r="X40" s="15">
        <f>AVERAGE(F40:G40)+AVERAGE(F40:G40)/(ABS(F40-G40))</f>
        <v>37.2322429906542</v>
      </c>
      <c r="Y40" s="15">
        <f>AVERAGE(H40:I40)+AVERAGE(H40:I40)/(ABS(I40-H40))</f>
        <v>3.0734702549575008</v>
      </c>
    </row>
    <row r="41" spans="1:25" ht="15.75" thickBot="1">
      <c r="A41">
        <f>RANK(G41,$G$4:$G$1202)</f>
        <v>47</v>
      </c>
      <c r="B41" s="4" t="s">
        <v>391</v>
      </c>
      <c r="C41" t="str">
        <f>IF(ISNA(VLOOKUP($B41,Batters2!$B$1:$Y$1001,C$1,FALSE)),"",VLOOKUP($B41,Batters2!$B$1:$Y$1001,C$1,FALSE))</f>
        <v>CF</v>
      </c>
      <c r="D41">
        <f>IF(ISNA(VLOOKUP($B41,Batters2!$B$1:$Y$1001,D$1,FALSE)),"",VLOOKUP($B41,Batters2!$B$1:$Y$1001,D$1,FALSE)+1)</f>
        <v>28</v>
      </c>
      <c r="E41" t="str">
        <f>IF(ISNA(VLOOKUP($B41,Batters2!$B$1:$Y$1001,E$1,FALSE)),"",VLOOKUP($B41,Batters2!$B$1:$Y$1001,E$1,FALSE))</f>
        <v>TEM</v>
      </c>
      <c r="F41">
        <f>IF(ISNA(VLOOKUP($B41,Batters1!$B$1:$Y$985,F$1,FALSE)),"",VLOOKUP($B41,Batters1!$B$1:$Y$985,F$1,FALSE))</f>
        <v>15.1</v>
      </c>
      <c r="G41">
        <f>IF(ISNA(VLOOKUP($B41,Batters2!$B$1:$Y$1001,G$1,FALSE)),"",VLOOKUP($B41,Batters2!$B$1:$Y$1001,G$1,FALSE))</f>
        <v>31.5</v>
      </c>
      <c r="H41">
        <f>IF(ISNA(VLOOKUP($B41,Batters1!$B$1:$Y$985,H$1,FALSE)),"",VLOOKUP($B41,Batters1!$B$1:$Y$985,H$1,FALSE))</f>
        <v>8.4500000000000099</v>
      </c>
      <c r="I41">
        <f>IF(ISNA(VLOOKUP($B41,Batters2!$B$1:$Y$1001,I$1,FALSE)),"",VLOOKUP($B41,Batters2!$B$1:$Y$1001,I$1,FALSE))</f>
        <v>20.6</v>
      </c>
      <c r="J41" s="11">
        <f>IF(F41="",-1,(F41-AVERAGE(F$4:F$1002))/STDEV(F$4:F$1002))</f>
        <v>-0.75090687818765556</v>
      </c>
      <c r="K41" s="11">
        <f>IF(G41="",-1,(G41-AVERAGE(G$4:G$1002))/STDEV(G$4:G$1002))</f>
        <v>0.59664489593427494</v>
      </c>
      <c r="L41" s="11">
        <f>IF(H41="",-1,(H41-AVERAGE(H$4:H$1002))/STDEV(H$4:H$1002))</f>
        <v>0.10998248891205138</v>
      </c>
      <c r="M41" s="11">
        <f>IF(I41="",-1,(I41-AVERAGE(I$4:I$1002))/STDEV(I$4:I$1002))</f>
        <v>1.4275689146801809</v>
      </c>
      <c r="N41" s="11">
        <f>($J$2*J41+$K$2*K41+$L$2*L41+$M$2*M41+3*AVERAGE(J41:K41)+2*AVERAGE(L41:M41))/(SUM($J$2:$M$2)+5)</f>
        <v>0.52240567535192639</v>
      </c>
      <c r="O41" s="11">
        <f>($J$2*J41+$K$2*K41+$L$2*L41+$M$2*M41+3*AVERAGE(J41:K41)+2*AVERAGE(L41:M41))/(SUM($J$2:$M$2)+5)+P41+Q41</f>
        <v>0.87240567535192648</v>
      </c>
      <c r="P41">
        <f>VLOOKUP(D41,COND!$A$2:$B$35,2,FALSE)</f>
        <v>0.3</v>
      </c>
      <c r="Q41">
        <f>VLOOKUP(C41,COND!$D$2:$E$14,2,FALSE)</f>
        <v>0.05</v>
      </c>
      <c r="R41" s="11">
        <f>STANDARDIZE(O41,AVERAGE($O$4:$O$203),STDEV($O$4:$O$203))</f>
        <v>0.95187398791010636</v>
      </c>
      <c r="S41" s="14">
        <f>RANK(O41,$O$4:$O$1002)</f>
        <v>38</v>
      </c>
      <c r="T41" s="14">
        <f>RANK(R41,$R$4:$R$203)</f>
        <v>38</v>
      </c>
      <c r="U41">
        <f>IF(F41="",0,F41)+G41</f>
        <v>46.6</v>
      </c>
      <c r="V41">
        <f>MAX($U$4:$U$203)-U41</f>
        <v>70.5</v>
      </c>
      <c r="W41" t="e">
        <f>VLOOKUP(B41,Summary!$Q$3:$U$575,5,FALSE)</f>
        <v>#N/A</v>
      </c>
      <c r="X41" s="15">
        <f>AVERAGE(F41:G41)+AVERAGE(F41:G41)/(ABS(F41-G41))</f>
        <v>24.720731707317075</v>
      </c>
      <c r="Y41" s="15">
        <f>AVERAGE(H41:I41)+AVERAGE(H41:I41)/(ABS(I41-H41))</f>
        <v>15.720473251028814</v>
      </c>
    </row>
    <row r="42" spans="1:25" ht="15.75" thickBot="1">
      <c r="A42">
        <f>RANK(G42,$G$4:$G$1202)</f>
        <v>103</v>
      </c>
      <c r="B42" s="7" t="s">
        <v>370</v>
      </c>
      <c r="C42" t="str">
        <f>IF(ISNA(VLOOKUP($B42,Batters2!$B$1:$Y$1001,C$1,FALSE)),"",VLOOKUP($B42,Batters2!$B$1:$Y$1001,C$1,FALSE))</f>
        <v>LF</v>
      </c>
      <c r="D42">
        <f>IF(ISNA(VLOOKUP($B42,Batters2!$B$1:$Y$1001,D$1,FALSE)),"",VLOOKUP($B42,Batters2!$B$1:$Y$1001,D$1,FALSE)+1)</f>
        <v>28</v>
      </c>
      <c r="E42" t="str">
        <f>IF(ISNA(VLOOKUP($B42,Batters2!$B$1:$Y$1001,E$1,FALSE)),"",VLOOKUP($B42,Batters2!$B$1:$Y$1001,E$1,FALSE))</f>
        <v>WV</v>
      </c>
      <c r="F42">
        <f>IF(ISNA(VLOOKUP($B42,Batters1!$B$1:$Y$985,F$1,FALSE)),"",VLOOKUP($B42,Batters1!$B$1:$Y$985,F$1,FALSE))</f>
        <v>64.3</v>
      </c>
      <c r="G42">
        <f>IF(ISNA(VLOOKUP($B42,Batters2!$B$1:$Y$1001,G$1,FALSE)),"",VLOOKUP($B42,Batters2!$B$1:$Y$1001,G$1,FALSE))</f>
        <v>18.5</v>
      </c>
      <c r="H42">
        <f>IF(ISNA(VLOOKUP($B42,Batters1!$B$1:$Y$985,H$1,FALSE)),"",VLOOKUP($B42,Batters1!$B$1:$Y$985,H$1,FALSE))</f>
        <v>39.359999999999978</v>
      </c>
      <c r="I42">
        <f>IF(ISNA(VLOOKUP($B42,Batters2!$B$1:$Y$1001,I$1,FALSE)),"",VLOOKUP($B42,Batters2!$B$1:$Y$1001,I$1,FALSE))</f>
        <v>3.3099999999999827</v>
      </c>
      <c r="J42" s="11">
        <f>IF(F42="",-1,(F42-AVERAGE(F$4:F$1002))/STDEV(F$4:F$1002))</f>
        <v>2.2959258634575375</v>
      </c>
      <c r="K42" s="11">
        <f>IF(G42="",-1,(G42-AVERAGE(G$4:G$1002))/STDEV(G$4:G$1002))</f>
        <v>-0.30353309363754266</v>
      </c>
      <c r="L42" s="11">
        <f>IF(H42="",-1,(H42-AVERAGE(H$4:H$1002))/STDEV(H$4:H$1002))</f>
        <v>2.2860509475188135</v>
      </c>
      <c r="M42" s="11">
        <f>IF(I42="",-1,(I42-AVERAGE(I$4:I$1002))/STDEV(I$4:I$1002))</f>
        <v>-1.2207706924655084E-2</v>
      </c>
      <c r="N42" s="11">
        <f>($J$2*J42+$K$2*K42+$L$2*L42+$M$2*M42+3*AVERAGE(J42:K42)+2*AVERAGE(L42:M42))/(SUM($J$2:$M$2)+5)</f>
        <v>0.63149278190102875</v>
      </c>
      <c r="O42" s="11">
        <f>($J$2*J42+$K$2*K42+$L$2*L42+$M$2*M42+3*AVERAGE(J42:K42)+2*AVERAGE(L42:M42))/(SUM($J$2:$M$2)+5)+P42+Q42</f>
        <v>0.83149278190102882</v>
      </c>
      <c r="P42">
        <f>VLOOKUP(D42,COND!$A$2:$B$35,2,FALSE)</f>
        <v>0.3</v>
      </c>
      <c r="Q42">
        <f>VLOOKUP(C42,COND!$D$2:$E$14,2,FALSE)</f>
        <v>-0.1</v>
      </c>
      <c r="R42" s="11">
        <f>STANDARDIZE(O42,AVERAGE($O$4:$O$203),STDEV($O$4:$O$203))</f>
        <v>0.9026971910670476</v>
      </c>
      <c r="S42" s="14">
        <f>RANK(O42,$O$4:$O$1002)</f>
        <v>39</v>
      </c>
      <c r="T42" s="14">
        <f>RANK(R42,$R$4:$R$203)</f>
        <v>39</v>
      </c>
      <c r="U42">
        <f>IF(F42="",0,F42)+G42</f>
        <v>82.8</v>
      </c>
      <c r="V42">
        <f>MAX($U$4:$U$203)-U42</f>
        <v>34.299999999999997</v>
      </c>
      <c r="W42">
        <f>VLOOKUP(B42,Summary!$Q$3:$U$575,5,FALSE)</f>
        <v>30</v>
      </c>
      <c r="X42" s="15">
        <f>AVERAGE(F42:G42)+AVERAGE(F42:G42)/(ABS(F42-G42))</f>
        <v>42.303930131004364</v>
      </c>
      <c r="Y42" s="15">
        <f>AVERAGE(H42:I42)+AVERAGE(H42:I42)/(ABS(I42-H42))</f>
        <v>21.926816920943114</v>
      </c>
    </row>
    <row r="43" spans="1:25" ht="15.75" thickBot="1">
      <c r="A43">
        <f>RANK(G43,$G$4:$G$1202)</f>
        <v>37</v>
      </c>
      <c r="B43" s="4" t="s">
        <v>643</v>
      </c>
      <c r="C43" t="str">
        <f>IF(ISNA(VLOOKUP($B43,Batters2!$B$1:$Y$1001,C$1,FALSE)),"",VLOOKUP($B43,Batters2!$B$1:$Y$1001,C$1,FALSE))</f>
        <v>LF</v>
      </c>
      <c r="D43">
        <f>IF(ISNA(VLOOKUP($B43,Batters2!$B$1:$Y$1001,D$1,FALSE)),"",VLOOKUP($B43,Batters2!$B$1:$Y$1001,D$1,FALSE)+1)</f>
        <v>24</v>
      </c>
      <c r="E43" t="str">
        <f>IF(ISNA(VLOOKUP($B43,Batters2!$B$1:$Y$1001,E$1,FALSE)),"",VLOOKUP($B43,Batters2!$B$1:$Y$1001,E$1,FALSE))</f>
        <v>WV</v>
      </c>
      <c r="F43" t="str">
        <f>IF(ISNA(VLOOKUP($B43,Batters1!$B$1:$Y$985,F$1,FALSE)),"",VLOOKUP($B43,Batters1!$B$1:$Y$985,F$1,FALSE))</f>
        <v/>
      </c>
      <c r="G43">
        <f>IF(ISNA(VLOOKUP($B43,Batters2!$B$1:$Y$1001,G$1,FALSE)),"",VLOOKUP($B43,Batters2!$B$1:$Y$1001,G$1,FALSE))</f>
        <v>36.6</v>
      </c>
      <c r="H43" t="str">
        <f>IF(ISNA(VLOOKUP($B43,Batters1!$B$1:$Y$985,H$1,FALSE)),"",VLOOKUP($B43,Batters1!$B$1:$Y$985,H$1,FALSE))</f>
        <v/>
      </c>
      <c r="I43">
        <f>IF(ISNA(VLOOKUP($B43,Batters2!$B$1:$Y$1001,I$1,FALSE)),"",VLOOKUP($B43,Batters2!$B$1:$Y$1001,I$1,FALSE))</f>
        <v>18.399999999999967</v>
      </c>
      <c r="J43" s="11">
        <f>IF(F43="",-1,(F43-AVERAGE(F$4:F$1002))/STDEV(F$4:F$1002))</f>
        <v>-1</v>
      </c>
      <c r="K43" s="11">
        <f>IF(G43="",-1,(G43-AVERAGE(G$4:G$1002))/STDEV(G$4:G$1002))</f>
        <v>0.9497916456893728</v>
      </c>
      <c r="L43" s="11">
        <f>IF(H43="",-1,(H43-AVERAGE(H$4:H$1002))/STDEV(H$4:H$1002))</f>
        <v>-1</v>
      </c>
      <c r="M43" s="11">
        <f>IF(I43="",-1,(I43-AVERAGE(I$4:I$1002))/STDEV(I$4:I$1002))</f>
        <v>1.2443700385939642</v>
      </c>
      <c r="N43" s="11">
        <f>($J$2*J43+$K$2*K43+$L$2*L43+$M$2*M43+3*AVERAGE(J43:K43)+2*AVERAGE(L43:M43))/(SUM($J$2:$M$2)+5)</f>
        <v>0.40364431558771385</v>
      </c>
      <c r="O43" s="11">
        <f>($J$2*J43+$K$2*K43+$L$2*L43+$M$2*M43+3*AVERAGE(J43:K43)+2*AVERAGE(L43:M43))/(SUM($J$2:$M$2)+5)+P43+Q43</f>
        <v>0.80364431558771388</v>
      </c>
      <c r="P43">
        <f>VLOOKUP(D43,COND!$A$2:$B$35,2,FALSE)</f>
        <v>0.5</v>
      </c>
      <c r="Q43">
        <f>VLOOKUP(C43,COND!$D$2:$E$14,2,FALSE)</f>
        <v>-0.1</v>
      </c>
      <c r="R43" s="11">
        <f>STANDARDIZE(O43,AVERAGE($O$4:$O$203),STDEV($O$4:$O$203))</f>
        <v>0.86922367563543246</v>
      </c>
      <c r="S43" s="14">
        <f>RANK(O43,$O$4:$O$1002)</f>
        <v>40</v>
      </c>
      <c r="T43" s="14">
        <f>RANK(R43,$R$4:$R$203)</f>
        <v>40</v>
      </c>
      <c r="U43">
        <f>IF(F43="",0,F43)+G43</f>
        <v>36.6</v>
      </c>
      <c r="V43">
        <f>MAX($U$4:$U$203)-U43</f>
        <v>80.5</v>
      </c>
      <c r="W43" t="e">
        <f>VLOOKUP(B43,Summary!$Q$3:$U$575,5,FALSE)</f>
        <v>#N/A</v>
      </c>
      <c r="X43" s="15" t="e">
        <f>AVERAGE(F43:G43)+AVERAGE(F43:G43)/(ABS(F43-G43))</f>
        <v>#VALUE!</v>
      </c>
      <c r="Y43" s="15" t="e">
        <f>AVERAGE(H43:I43)+AVERAGE(H43:I43)/(ABS(I43-H43))</f>
        <v>#VALUE!</v>
      </c>
    </row>
    <row r="44" spans="1:25" ht="15.75" thickBot="1">
      <c r="A44">
        <f>RANK(G44,$G$4:$G$1202)</f>
        <v>30</v>
      </c>
      <c r="B44" s="7" t="s">
        <v>279</v>
      </c>
      <c r="C44" t="str">
        <f>IF(ISNA(VLOOKUP($B44,Batters2!$B$1:$Y$1001,C$1,FALSE)),"",VLOOKUP($B44,Batters2!$B$1:$Y$1001,C$1,FALSE))</f>
        <v>3B</v>
      </c>
      <c r="D44">
        <f>IF(ISNA(VLOOKUP($B44,Batters2!$B$1:$Y$1001,D$1,FALSE)),"",VLOOKUP($B44,Batters2!$B$1:$Y$1001,D$1,FALSE)+1)</f>
        <v>29</v>
      </c>
      <c r="E44" t="str">
        <f>IF(ISNA(VLOOKUP($B44,Batters2!$B$1:$Y$1001,E$1,FALSE)),"",VLOOKUP($B44,Batters2!$B$1:$Y$1001,E$1,FALSE))</f>
        <v>DUL</v>
      </c>
      <c r="F44">
        <f>IF(ISNA(VLOOKUP($B44,Batters1!$B$1:$Y$985,F$1,FALSE)),"",VLOOKUP($B44,Batters1!$B$1:$Y$985,F$1,FALSE))</f>
        <v>31.1</v>
      </c>
      <c r="G44">
        <f>IF(ISNA(VLOOKUP($B44,Batters2!$B$1:$Y$1001,G$1,FALSE)),"",VLOOKUP($B44,Batters2!$B$1:$Y$1001,G$1,FALSE))</f>
        <v>39.299999999999997</v>
      </c>
      <c r="H44">
        <f>IF(ISNA(VLOOKUP($B44,Batters1!$B$1:$Y$985,H$1,FALSE)),"",VLOOKUP($B44,Batters1!$B$1:$Y$985,H$1,FALSE))</f>
        <v>3.7199999999999829</v>
      </c>
      <c r="I44">
        <f>IF(ISNA(VLOOKUP($B44,Batters2!$B$1:$Y$1001,I$1,FALSE)),"",VLOOKUP($B44,Batters2!$B$1:$Y$1001,I$1,FALSE))</f>
        <v>4.7899999999999974</v>
      </c>
      <c r="J44" s="11">
        <f>IF(F44="",-1,(F44-AVERAGE(F$4:F$1002))/STDEV(F$4:F$1002))</f>
        <v>0.23993303779452119</v>
      </c>
      <c r="K44" s="11">
        <f>IF(G44="",-1,(G44-AVERAGE(G$4:G$1002))/STDEV(G$4:G$1002))</f>
        <v>1.1367516896773653</v>
      </c>
      <c r="L44" s="11">
        <f>IF(H44="",-1,(H44-AVERAGE(H$4:H$1002))/STDEV(H$4:H$1002))</f>
        <v>-0.22301019336585398</v>
      </c>
      <c r="M44" s="11">
        <f>IF(I44="",-1,(I44-AVERAGE(I$4:I$1002))/STDEV(I$4:I$1002))</f>
        <v>0.1110351733515263</v>
      </c>
      <c r="N44" s="11">
        <f>($J$2*J44+$K$2*K44+$L$2*L44+$M$2*M44+3*AVERAGE(J44:K44)+2*AVERAGE(L44:M44))/(SUM($J$2:$M$2)+5)</f>
        <v>0.47175233329113353</v>
      </c>
      <c r="O44" s="11">
        <f>($J$2*J44+$K$2*K44+$L$2*L44+$M$2*M44+3*AVERAGE(J44:K44)+2*AVERAGE(L44:M44))/(SUM($J$2:$M$2)+5)+P44+Q44</f>
        <v>0.77175233329113346</v>
      </c>
      <c r="P44">
        <f>VLOOKUP(D44,COND!$A$2:$B$35,2,FALSE)</f>
        <v>0.2</v>
      </c>
      <c r="Q44">
        <f>VLOOKUP(C44,COND!$D$2:$E$14,2,FALSE)</f>
        <v>0.1</v>
      </c>
      <c r="R44" s="11">
        <f>STANDARDIZE(O44,AVERAGE($O$4:$O$203),STDEV($O$4:$O$203))</f>
        <v>0.83088990351531511</v>
      </c>
      <c r="S44" s="14">
        <f>RANK(O44,$O$4:$O$1002)</f>
        <v>41</v>
      </c>
      <c r="T44" s="14">
        <f>RANK(R44,$R$4:$R$203)</f>
        <v>41</v>
      </c>
      <c r="U44">
        <f>IF(F44="",0,F44)+G44</f>
        <v>70.400000000000006</v>
      </c>
      <c r="V44">
        <f>MAX($U$4:$U$203)-U44</f>
        <v>46.699999999999989</v>
      </c>
      <c r="W44" t="e">
        <f>VLOOKUP(B44,Summary!$Q$3:$U$575,5,FALSE)</f>
        <v>#N/A</v>
      </c>
      <c r="X44" s="15">
        <f>AVERAGE(F44:G44)+AVERAGE(F44:G44)/(ABS(F44-G44))</f>
        <v>39.492682926829275</v>
      </c>
      <c r="Y44" s="15">
        <f>AVERAGE(H44:I44)+AVERAGE(H44:I44)/(ABS(I44-H44))</f>
        <v>8.2316355140186186</v>
      </c>
    </row>
    <row r="45" spans="1:25" ht="15.75" thickBot="1">
      <c r="A45">
        <f>RANK(G45,$G$4:$G$1202)</f>
        <v>55</v>
      </c>
      <c r="B45" s="7" t="s">
        <v>443</v>
      </c>
      <c r="C45" t="str">
        <f>IF(ISNA(VLOOKUP($B45,Batters2!$B$1:$Y$1001,C$1,FALSE)),"",VLOOKUP($B45,Batters2!$B$1:$Y$1001,C$1,FALSE))</f>
        <v>RF</v>
      </c>
      <c r="D45">
        <f>IF(ISNA(VLOOKUP($B45,Batters2!$B$1:$Y$1001,D$1,FALSE)),"",VLOOKUP($B45,Batters2!$B$1:$Y$1001,D$1,FALSE)+1)</f>
        <v>25</v>
      </c>
      <c r="E45" t="str">
        <f>IF(ISNA(VLOOKUP($B45,Batters2!$B$1:$Y$1001,E$1,FALSE)),"",VLOOKUP($B45,Batters2!$B$1:$Y$1001,E$1,FALSE))</f>
        <v>CON</v>
      </c>
      <c r="F45">
        <f>IF(ISNA(VLOOKUP($B45,Batters1!$B$1:$Y$985,F$1,FALSE)),"",VLOOKUP($B45,Batters1!$B$1:$Y$985,F$1,FALSE))</f>
        <v>26.1</v>
      </c>
      <c r="G45">
        <f>IF(ISNA(VLOOKUP($B45,Batters2!$B$1:$Y$1001,G$1,FALSE)),"",VLOOKUP($B45,Batters2!$B$1:$Y$1001,G$1,FALSE))</f>
        <v>29.6</v>
      </c>
      <c r="H45">
        <f>IF(ISNA(VLOOKUP($B45,Batters1!$B$1:$Y$985,H$1,FALSE)),"",VLOOKUP($B45,Batters1!$B$1:$Y$985,H$1,FALSE))</f>
        <v>0.33999999999999631</v>
      </c>
      <c r="I45">
        <f>IF(ISNA(VLOOKUP($B45,Batters2!$B$1:$Y$1001,I$1,FALSE)),"",VLOOKUP($B45,Batters2!$B$1:$Y$1001,I$1,FALSE))</f>
        <v>14.099999999999982</v>
      </c>
      <c r="J45" s="11">
        <f>IF(F45="",-1,(F45-AVERAGE(F$4:F$1002))/STDEV(F$4:F$1002))</f>
        <v>-6.9704435949909022E-2</v>
      </c>
      <c r="K45" s="11">
        <f>IF(G45="",-1,(G45-AVERAGE(G$4:G$1002))/STDEV(G$4:G$1002))</f>
        <v>0.46508042053531712</v>
      </c>
      <c r="L45" s="11">
        <f>IF(H45="",-1,(H45-AVERAGE(H$4:H$1002))/STDEV(H$4:H$1002))</f>
        <v>-0.46096268091327663</v>
      </c>
      <c r="M45" s="11">
        <f>IF(I45="",-1,(I45-AVERAGE(I$4:I$1002))/STDEV(I$4:I$1002))</f>
        <v>0.88629950806182045</v>
      </c>
      <c r="N45" s="11">
        <f>($J$2*J45+$K$2*K45+$L$2*L45+$M$2*M45+3*AVERAGE(J45:K45)+2*AVERAGE(L45:M45))/(SUM($J$2:$M$2)+5)</f>
        <v>0.36785748375950078</v>
      </c>
      <c r="O45" s="11">
        <f>($J$2*J45+$K$2*K45+$L$2*L45+$M$2*M45+3*AVERAGE(J45:K45)+2*AVERAGE(L45:M45))/(SUM($J$2:$M$2)+5)+P45+Q45</f>
        <v>0.7678574837595008</v>
      </c>
      <c r="P45">
        <f>VLOOKUP(D45,COND!$A$2:$B$35,2,FALSE)</f>
        <v>0.5</v>
      </c>
      <c r="Q45">
        <f>VLOOKUP(C45,COND!$D$2:$E$14,2,FALSE)</f>
        <v>-0.1</v>
      </c>
      <c r="R45" s="11">
        <f>STANDARDIZE(O45,AVERAGE($O$4:$O$203),STDEV($O$4:$O$203))</f>
        <v>0.82620834208086757</v>
      </c>
      <c r="S45" s="14">
        <f>RANK(O45,$O$4:$O$1002)</f>
        <v>42</v>
      </c>
      <c r="T45" s="14">
        <f>RANK(R45,$R$4:$R$203)</f>
        <v>42</v>
      </c>
      <c r="U45">
        <f>IF(F45="",0,F45)+G45</f>
        <v>55.7</v>
      </c>
      <c r="V45">
        <f>MAX($U$4:$U$203)-U45</f>
        <v>61.399999999999991</v>
      </c>
      <c r="W45" t="e">
        <f>VLOOKUP(B45,Summary!$Q$3:$U$575,5,FALSE)</f>
        <v>#N/A</v>
      </c>
      <c r="X45" s="15">
        <f>AVERAGE(F45:G45)+AVERAGE(F45:G45)/(ABS(F45-G45))</f>
        <v>35.807142857142857</v>
      </c>
      <c r="Y45" s="15">
        <f>AVERAGE(H45:I45)+AVERAGE(H45:I45)/(ABS(I45-H45))</f>
        <v>7.7447093023255702</v>
      </c>
    </row>
    <row r="46" spans="1:25" ht="15.75" thickBot="1">
      <c r="A46">
        <f>RANK(G46,$G$4:$G$1202)</f>
        <v>55</v>
      </c>
      <c r="B46" s="4" t="s">
        <v>456</v>
      </c>
      <c r="C46" t="str">
        <f>IF(ISNA(VLOOKUP($B46,Batters2!$B$1:$Y$1001,C$1,FALSE)),"",VLOOKUP($B46,Batters2!$B$1:$Y$1001,C$1,FALSE))</f>
        <v>CF</v>
      </c>
      <c r="D46">
        <f>IF(ISNA(VLOOKUP($B46,Batters2!$B$1:$Y$1001,D$1,FALSE)),"",VLOOKUP($B46,Batters2!$B$1:$Y$1001,D$1,FALSE)+1)</f>
        <v>26</v>
      </c>
      <c r="E46" t="str">
        <f>IF(ISNA(VLOOKUP($B46,Batters2!$B$1:$Y$1001,E$1,FALSE)),"",VLOOKUP($B46,Batters2!$B$1:$Y$1001,E$1,FALSE))</f>
        <v>WV</v>
      </c>
      <c r="F46">
        <f>IF(ISNA(VLOOKUP($B46,Batters1!$B$1:$Y$985,F$1,FALSE)),"",VLOOKUP($B46,Batters1!$B$1:$Y$985,F$1,FALSE))</f>
        <v>16.899999999999999</v>
      </c>
      <c r="G46">
        <f>IF(ISNA(VLOOKUP($B46,Batters2!$B$1:$Y$1001,G$1,FALSE)),"",VLOOKUP($B46,Batters2!$B$1:$Y$1001,G$1,FALSE))</f>
        <v>29.6</v>
      </c>
      <c r="H46">
        <f>IF(ISNA(VLOOKUP($B46,Batters1!$B$1:$Y$985,H$1,FALSE)),"",VLOOKUP($B46,Batters1!$B$1:$Y$985,H$1,FALSE))</f>
        <v>1.0799999999999796</v>
      </c>
      <c r="I46">
        <f>IF(ISNA(VLOOKUP($B46,Batters2!$B$1:$Y$1001,I$1,FALSE)),"",VLOOKUP($B46,Batters2!$B$1:$Y$1001,I$1,FALSE))</f>
        <v>12.310000000000009</v>
      </c>
      <c r="J46" s="11">
        <f>IF(F46="",-1,(F46-AVERAGE(F$4:F$1002))/STDEV(F$4:F$1002))</f>
        <v>-0.63943738763966074</v>
      </c>
      <c r="K46" s="11">
        <f>IF(G46="",-1,(G46-AVERAGE(G$4:G$1002))/STDEV(G$4:G$1002))</f>
        <v>0.46508042053531712</v>
      </c>
      <c r="L46" s="11">
        <f>IF(H46="",-1,(H46-AVERAGE(H$4:H$1002))/STDEV(H$4:H$1002))</f>
        <v>-0.40886657417212591</v>
      </c>
      <c r="M46" s="11">
        <f>IF(I46="",-1,(I46-AVERAGE(I$4:I$1002))/STDEV(I$4:I$1002))</f>
        <v>0.73724224070076705</v>
      </c>
      <c r="N46" s="11">
        <f>($J$2*J46+$K$2*K46+$L$2*L46+$M$2*M46+3*AVERAGE(J46:K46)+2*AVERAGE(L46:M46))/(SUM($J$2:$M$2)+5)</f>
        <v>0.21781788228524845</v>
      </c>
      <c r="O46" s="11">
        <f>($J$2*J46+$K$2*K46+$L$2*L46+$M$2*M46+3*AVERAGE(J46:K46)+2*AVERAGE(L46:M46))/(SUM($J$2:$M$2)+5)+P46+Q46</f>
        <v>0.7678178822852485</v>
      </c>
      <c r="P46">
        <f>VLOOKUP(D46,COND!$A$2:$B$35,2,FALSE)</f>
        <v>0.5</v>
      </c>
      <c r="Q46">
        <f>VLOOKUP(C46,COND!$D$2:$E$14,2,FALSE)</f>
        <v>0.05</v>
      </c>
      <c r="R46" s="11">
        <f>STANDARDIZE(O46,AVERAGE($O$4:$O$203),STDEV($O$4:$O$203))</f>
        <v>0.82616074159383956</v>
      </c>
      <c r="S46" s="14">
        <f>RANK(O46,$O$4:$O$1002)</f>
        <v>43</v>
      </c>
      <c r="T46" s="14">
        <f>RANK(R46,$R$4:$R$203)</f>
        <v>43</v>
      </c>
      <c r="U46">
        <f>IF(F46="",0,F46)+G46</f>
        <v>46.5</v>
      </c>
      <c r="V46">
        <f>MAX($U$4:$U$203)-U46</f>
        <v>70.599999999999994</v>
      </c>
      <c r="W46" t="e">
        <f>VLOOKUP(B46,Summary!$Q$3:$U$575,5,FALSE)</f>
        <v>#N/A</v>
      </c>
      <c r="X46" s="15">
        <f>AVERAGE(F46:G46)+AVERAGE(F46:G46)/(ABS(F46-G46))</f>
        <v>25.080708661417322</v>
      </c>
      <c r="Y46" s="15">
        <f>AVERAGE(H46:I46)+AVERAGE(H46:I46)/(ABS(I46-H46))</f>
        <v>7.2911709706144183</v>
      </c>
    </row>
    <row r="47" spans="1:25" ht="15.75" thickBot="1">
      <c r="A47">
        <f>RANK(G47,$G$4:$G$1202)</f>
        <v>22</v>
      </c>
      <c r="B47" s="7" t="s">
        <v>345</v>
      </c>
      <c r="C47" t="str">
        <f>IF(ISNA(VLOOKUP($B47,Batters2!$B$1:$Y$1001,C$1,FALSE)),"",VLOOKUP($B47,Batters2!$B$1:$Y$1001,C$1,FALSE))</f>
        <v>CF</v>
      </c>
      <c r="D47">
        <f>IF(ISNA(VLOOKUP($B47,Batters2!$B$1:$Y$1001,D$1,FALSE)),"",VLOOKUP($B47,Batters2!$B$1:$Y$1001,D$1,FALSE)+1)</f>
        <v>30</v>
      </c>
      <c r="E47" t="str">
        <f>IF(ISNA(VLOOKUP($B47,Batters2!$B$1:$Y$1001,E$1,FALSE)),"",VLOOKUP($B47,Batters2!$B$1:$Y$1001,E$1,FALSE))</f>
        <v>KEN</v>
      </c>
      <c r="F47">
        <f>IF(ISNA(VLOOKUP($B47,Batters1!$B$1:$Y$985,F$1,FALSE)),"",VLOOKUP($B47,Batters1!$B$1:$Y$985,F$1,FALSE))</f>
        <v>10.1</v>
      </c>
      <c r="G47">
        <f>IF(ISNA(VLOOKUP($B47,Batters2!$B$1:$Y$1001,G$1,FALSE)),"",VLOOKUP($B47,Batters2!$B$1:$Y$1001,G$1,FALSE))</f>
        <v>42.1</v>
      </c>
      <c r="H47">
        <f>IF(ISNA(VLOOKUP($B47,Batters1!$B$1:$Y$985,H$1,FALSE)),"",VLOOKUP($B47,Batters1!$B$1:$Y$985,H$1,FALSE))</f>
        <v>0.75999999999999446</v>
      </c>
      <c r="I47">
        <f>IF(ISNA(VLOOKUP($B47,Batters2!$B$1:$Y$1001,I$1,FALSE)),"",VLOOKUP($B47,Batters2!$B$1:$Y$1001,I$1,FALSE))</f>
        <v>18.549999999999979</v>
      </c>
      <c r="J47" s="11">
        <f>IF(F47="",-1,(F47-AVERAGE(F$4:F$1002))/STDEV(F$4:F$1002))</f>
        <v>-1.0605443519320856</v>
      </c>
      <c r="K47" s="11">
        <f>IF(G47="",-1,(G47-AVERAGE(G$4:G$1002))/STDEV(G$4:G$1002))</f>
        <v>1.3306361797389878</v>
      </c>
      <c r="L47" s="11">
        <f>IF(H47="",-1,(H47-AVERAGE(H$4:H$1002))/STDEV(H$4:H$1002))</f>
        <v>-0.43139462033046083</v>
      </c>
      <c r="M47" s="11">
        <f>IF(I47="",-1,(I47-AVERAGE(I$4:I$1002))/STDEV(I$4:I$1002))</f>
        <v>1.2568608710543889</v>
      </c>
      <c r="N47" s="11">
        <f>($J$2*J47+$K$2*K47+$L$2*L47+$M$2*M47+3*AVERAGE(J47:K47)+2*AVERAGE(L47:M47))/(SUM($J$2:$M$2)+5)</f>
        <v>0.61051305132505862</v>
      </c>
      <c r="O47" s="11">
        <f>($J$2*J47+$K$2*K47+$L$2*L47+$M$2*M47+3*AVERAGE(J47:K47)+2*AVERAGE(L47:M47))/(SUM($J$2:$M$2)+5)+P47+Q47</f>
        <v>0.76051305132505864</v>
      </c>
      <c r="P47">
        <f>VLOOKUP(D47,COND!$A$2:$B$35,2,FALSE)</f>
        <v>0.1</v>
      </c>
      <c r="Q47">
        <f>VLOOKUP(C47,COND!$D$2:$E$14,2,FALSE)</f>
        <v>0.05</v>
      </c>
      <c r="R47" s="11">
        <f>STANDARDIZE(O47,AVERAGE($O$4:$O$203),STDEV($O$4:$O$203))</f>
        <v>0.81738042424636881</v>
      </c>
      <c r="S47" s="14">
        <f>RANK(O47,$O$4:$O$1002)</f>
        <v>44</v>
      </c>
      <c r="T47" s="14">
        <f>RANK(R47,$R$4:$R$203)</f>
        <v>44</v>
      </c>
      <c r="U47">
        <f>IF(F47="",0,F47)+G47</f>
        <v>52.2</v>
      </c>
      <c r="V47">
        <f>MAX($U$4:$U$203)-U47</f>
        <v>64.899999999999991</v>
      </c>
      <c r="W47" t="e">
        <f>VLOOKUP(B47,Summary!$Q$3:$U$575,5,FALSE)</f>
        <v>#N/A</v>
      </c>
      <c r="X47" s="15">
        <f>AVERAGE(F47:G47)+AVERAGE(F47:G47)/(ABS(F47-G47))</f>
        <v>26.915625000000002</v>
      </c>
      <c r="Y47" s="15">
        <f>AVERAGE(H47:I47)+AVERAGE(H47:I47)/(ABS(I47-H47))</f>
        <v>10.19772062956716</v>
      </c>
    </row>
    <row r="48" spans="1:25" ht="15.75" thickBot="1">
      <c r="A48">
        <f>RANK(G48,$G$4:$G$1202)</f>
        <v>31</v>
      </c>
      <c r="B48" s="4" t="s">
        <v>37</v>
      </c>
      <c r="C48" t="str">
        <f>IF(ISNA(VLOOKUP($B48,Batters2!$B$1:$Y$1001,C$1,FALSE)),"",VLOOKUP($B48,Batters2!$B$1:$Y$1001,C$1,FALSE))</f>
        <v>LF</v>
      </c>
      <c r="D48">
        <f>IF(ISNA(VLOOKUP($B48,Batters2!$B$1:$Y$1001,D$1,FALSE)),"",VLOOKUP($B48,Batters2!$B$1:$Y$1001,D$1,FALSE)+1)</f>
        <v>33</v>
      </c>
      <c r="E48" t="str">
        <f>IF(ISNA(VLOOKUP($B48,Batters2!$B$1:$Y$1001,E$1,FALSE)),"",VLOOKUP($B48,Batters2!$B$1:$Y$1001,E$1,FALSE))</f>
        <v>AUR</v>
      </c>
      <c r="F48">
        <f>IF(ISNA(VLOOKUP($B48,Batters1!$B$1:$Y$985,F$1,FALSE)),"",VLOOKUP($B48,Batters1!$B$1:$Y$985,F$1,FALSE))</f>
        <v>56.5</v>
      </c>
      <c r="G48">
        <f>IF(ISNA(VLOOKUP($B48,Batters2!$B$1:$Y$1001,G$1,FALSE)),"",VLOOKUP($B48,Batters2!$B$1:$Y$1001,G$1,FALSE))</f>
        <v>39</v>
      </c>
      <c r="H48">
        <f>IF(ISNA(VLOOKUP($B48,Batters1!$B$1:$Y$985,H$1,FALSE)),"",VLOOKUP($B48,Batters1!$B$1:$Y$985,H$1,FALSE))</f>
        <v>25.049999999999983</v>
      </c>
      <c r="I48">
        <f>IF(ISNA(VLOOKUP($B48,Batters2!$B$1:$Y$1001,I$1,FALSE)),"",VLOOKUP($B48,Batters2!$B$1:$Y$1001,I$1,FALSE))</f>
        <v>10.389999999999985</v>
      </c>
      <c r="J48" s="11">
        <f>IF(F48="",-1,(F48-AVERAGE(F$4:F$1002))/STDEV(F$4:F$1002))</f>
        <v>1.8128914044162265</v>
      </c>
      <c r="K48" s="11">
        <f>IF(G48="",-1,(G48-AVERAGE(G$4:G$1002))/STDEV(G$4:G$1002))</f>
        <v>1.1159783514564774</v>
      </c>
      <c r="L48" s="11">
        <f>IF(H48="",-1,(H48-AVERAGE(H$4:H$1002))/STDEV(H$4:H$1002))</f>
        <v>1.2786248833757277</v>
      </c>
      <c r="M48" s="11">
        <f>IF(I48="",-1,(I48-AVERAGE(I$4:I$1002))/STDEV(I$4:I$1002))</f>
        <v>0.5773595852073421</v>
      </c>
      <c r="N48" s="11">
        <f>($J$2*J48+$K$2*K48+$L$2*L48+$M$2*M48+3*AVERAGE(J48:K48)+2*AVERAGE(L48:M48))/(SUM($J$2:$M$2)+5)</f>
        <v>1.109618219731811</v>
      </c>
      <c r="O48" s="11">
        <f>($J$2*J48+$K$2*K48+$L$2*L48+$M$2*M48+3*AVERAGE(J48:K48)+2*AVERAGE(L48:M48))/(SUM($J$2:$M$2)+5)+P48+Q48</f>
        <v>0.75961821973181098</v>
      </c>
      <c r="P48">
        <f>VLOOKUP(D48,COND!$A$2:$B$35,2,FALSE)</f>
        <v>-0.25</v>
      </c>
      <c r="Q48">
        <f>VLOOKUP(C48,COND!$D$2:$E$14,2,FALSE)</f>
        <v>-0.1</v>
      </c>
      <c r="R48" s="11">
        <f>STANDARDIZE(O48,AVERAGE($O$4:$O$203),STDEV($O$4:$O$203))</f>
        <v>0.81630484763082811</v>
      </c>
      <c r="S48" s="14">
        <f>RANK(O48,$O$4:$O$1002)</f>
        <v>45</v>
      </c>
      <c r="T48" s="14">
        <f>RANK(R48,$R$4:$R$203)</f>
        <v>45</v>
      </c>
      <c r="U48">
        <f>IF(F48="",0,F48)+G48</f>
        <v>95.5</v>
      </c>
      <c r="V48">
        <f>MAX($U$4:$U$203)-U48</f>
        <v>21.599999999999994</v>
      </c>
      <c r="W48">
        <f>VLOOKUP(B48,Summary!$Q$3:$U$575,5,FALSE)</f>
        <v>30</v>
      </c>
      <c r="X48" s="15">
        <f>AVERAGE(F48:G48)+AVERAGE(F48:G48)/(ABS(F48-G48))</f>
        <v>50.478571428571428</v>
      </c>
      <c r="Y48" s="15">
        <f>AVERAGE(H48:I48)+AVERAGE(H48:I48)/(ABS(I48-H48))</f>
        <v>18.928731241473379</v>
      </c>
    </row>
    <row r="49" spans="1:25" ht="15.75" thickBot="1">
      <c r="A49">
        <f>RANK(G49,$G$4:$G$1202)</f>
        <v>53</v>
      </c>
      <c r="B49" s="4" t="s">
        <v>351</v>
      </c>
      <c r="C49" t="str">
        <f>IF(ISNA(VLOOKUP($B49,Batters2!$B$1:$Y$1001,C$1,FALSE)),"",VLOOKUP($B49,Batters2!$B$1:$Y$1001,C$1,FALSE))</f>
        <v>LF</v>
      </c>
      <c r="D49">
        <f>IF(ISNA(VLOOKUP($B49,Batters2!$B$1:$Y$1001,D$1,FALSE)),"",VLOOKUP($B49,Batters2!$B$1:$Y$1001,D$1,FALSE)+1)</f>
        <v>27</v>
      </c>
      <c r="E49" t="str">
        <f>IF(ISNA(VLOOKUP($B49,Batters2!$B$1:$Y$1001,E$1,FALSE)),"",VLOOKUP($B49,Batters2!$B$1:$Y$1001,E$1,FALSE))</f>
        <v>FLA</v>
      </c>
      <c r="F49">
        <f>IF(ISNA(VLOOKUP($B49,Batters1!$B$1:$Y$985,F$1,FALSE)),"",VLOOKUP($B49,Batters1!$B$1:$Y$985,F$1,FALSE))</f>
        <v>39.6</v>
      </c>
      <c r="G49">
        <f>IF(ISNA(VLOOKUP($B49,Batters2!$B$1:$Y$1001,G$1,FALSE)),"",VLOOKUP($B49,Batters2!$B$1:$Y$1001,G$1,FALSE))</f>
        <v>29.8</v>
      </c>
      <c r="H49">
        <f>IF(ISNA(VLOOKUP($B49,Batters1!$B$1:$Y$985,H$1,FALSE)),"",VLOOKUP($B49,Batters1!$B$1:$Y$985,H$1,FALSE))</f>
        <v>4.8499999999999872</v>
      </c>
      <c r="I49">
        <f>IF(ISNA(VLOOKUP($B49,Batters2!$B$1:$Y$1001,I$1,FALSE)),"",VLOOKUP($B49,Batters2!$B$1:$Y$1001,I$1,FALSE))</f>
        <v>6.4199999999999795</v>
      </c>
      <c r="J49" s="11">
        <f>IF(F49="",-1,(F49-AVERAGE(F$4:F$1002))/STDEV(F$4:F$1002))</f>
        <v>0.76631674316005249</v>
      </c>
      <c r="K49" s="11">
        <f>IF(G49="",-1,(G49-AVERAGE(G$4:G$1002))/STDEV(G$4:G$1002))</f>
        <v>0.47892931268257583</v>
      </c>
      <c r="L49" s="11">
        <f>IF(H49="",-1,(H49-AVERAGE(H$4:H$1002))/STDEV(H$4:H$1002))</f>
        <v>-0.1434580303692298</v>
      </c>
      <c r="M49" s="11">
        <f>IF(I49="",-1,(I49-AVERAGE(I$4:I$1002))/STDEV(I$4:I$1002))</f>
        <v>0.24676888608812861</v>
      </c>
      <c r="N49" s="11">
        <f>($J$2*J49+$K$2*K49+$L$2*L49+$M$2*M49+3*AVERAGE(J49:K49)+2*AVERAGE(L49:M49))/(SUM($J$2:$M$2)+5)</f>
        <v>0.38331880928397138</v>
      </c>
      <c r="O49" s="11">
        <f>($J$2*J49+$K$2*K49+$L$2*L49+$M$2*M49+3*AVERAGE(J49:K49)+2*AVERAGE(L49:M49))/(SUM($J$2:$M$2)+5)+P49+Q49</f>
        <v>0.68331880928397137</v>
      </c>
      <c r="P49">
        <f>VLOOKUP(D49,COND!$A$2:$B$35,2,FALSE)</f>
        <v>0.4</v>
      </c>
      <c r="Q49">
        <f>VLOOKUP(C49,COND!$D$2:$E$14,2,FALSE)</f>
        <v>-0.1</v>
      </c>
      <c r="R49" s="11">
        <f>STANDARDIZE(O49,AVERAGE($O$4:$O$203),STDEV($O$4:$O$203))</f>
        <v>0.72459389075749503</v>
      </c>
      <c r="S49" s="14">
        <f>RANK(O49,$O$4:$O$1002)</f>
        <v>46</v>
      </c>
      <c r="T49" s="14">
        <f>RANK(R49,$R$4:$R$203)</f>
        <v>46</v>
      </c>
      <c r="U49">
        <f>IF(F49="",0,F49)+G49</f>
        <v>69.400000000000006</v>
      </c>
      <c r="V49">
        <f>MAX($U$4:$U$203)-U49</f>
        <v>47.699999999999989</v>
      </c>
      <c r="W49">
        <f>VLOOKUP(B49,Summary!$Q$3:$U$575,5,FALSE)</f>
        <v>30</v>
      </c>
      <c r="X49" s="15">
        <f>AVERAGE(F49:G49)+AVERAGE(F49:G49)/(ABS(F49-G49))</f>
        <v>38.240816326530613</v>
      </c>
      <c r="Y49" s="15">
        <f>AVERAGE(H49:I49)+AVERAGE(H49:I49)/(ABS(I49-H49))</f>
        <v>9.2241719745222834</v>
      </c>
    </row>
    <row r="50" spans="1:25" ht="15.75" thickBot="1">
      <c r="A50">
        <f>RANK(G50,$G$4:$G$1202)</f>
        <v>24</v>
      </c>
      <c r="B50" s="7" t="s">
        <v>380</v>
      </c>
      <c r="C50" t="str">
        <f>IF(ISNA(VLOOKUP($B50,Batters2!$B$1:$Y$1001,C$1,FALSE)),"",VLOOKUP($B50,Batters2!$B$1:$Y$1001,C$1,FALSE))</f>
        <v>LF</v>
      </c>
      <c r="D50">
        <f>IF(ISNA(VLOOKUP($B50,Batters2!$B$1:$Y$1001,D$1,FALSE)),"",VLOOKUP($B50,Batters2!$B$1:$Y$1001,D$1,FALSE)+1)</f>
        <v>31</v>
      </c>
      <c r="E50" t="str">
        <f>IF(ISNA(VLOOKUP($B50,Batters2!$B$1:$Y$1001,E$1,FALSE)),"",VLOOKUP($B50,Batters2!$B$1:$Y$1001,E$1,FALSE))</f>
        <v>GLO</v>
      </c>
      <c r="F50">
        <f>IF(ISNA(VLOOKUP($B50,Batters1!$B$1:$Y$985,F$1,FALSE)),"",VLOOKUP($B50,Batters1!$B$1:$Y$985,F$1,FALSE))</f>
        <v>18.600000000000001</v>
      </c>
      <c r="G50">
        <f>IF(ISNA(VLOOKUP($B50,Batters2!$B$1:$Y$1001,G$1,FALSE)),"",VLOOKUP($B50,Batters2!$B$1:$Y$1001,G$1,FALSE))</f>
        <v>41.7</v>
      </c>
      <c r="H50">
        <f>IF(ISNA(VLOOKUP($B50,Batters1!$B$1:$Y$985,H$1,FALSE)),"",VLOOKUP($B50,Batters1!$B$1:$Y$985,H$1,FALSE))</f>
        <v>-3.3200000000000029</v>
      </c>
      <c r="I50">
        <f>IF(ISNA(VLOOKUP($B50,Batters2!$B$1:$Y$1001,I$1,FALSE)),"",VLOOKUP($B50,Batters2!$B$1:$Y$1001,I$1,FALSE))</f>
        <v>22.840000000000011</v>
      </c>
      <c r="J50" s="11">
        <f>IF(F50="",-1,(F50-AVERAGE(F$4:F$1002))/STDEV(F$4:F$1002))</f>
        <v>-0.53416064656655426</v>
      </c>
      <c r="K50" s="11">
        <f>IF(G50="",-1,(G50-AVERAGE(G$4:G$1002))/STDEV(G$4:G$1002))</f>
        <v>1.3029383954444704</v>
      </c>
      <c r="L50" s="11">
        <f>IF(H50="",-1,(H50-AVERAGE(H$4:H$1002))/STDEV(H$4:H$1002))</f>
        <v>-0.71862720884924425</v>
      </c>
      <c r="M50" s="11">
        <f>IF(I50="",-1,(I50-AVERAGE(I$4:I$1002))/STDEV(I$4:I$1002))</f>
        <v>1.6140986794225083</v>
      </c>
      <c r="N50" s="11">
        <f>($J$2*J50+$K$2*K50+$L$2*L50+$M$2*M50+3*AVERAGE(J50:K50)+2*AVERAGE(L50:M50))/(SUM($J$2:$M$2)+5)</f>
        <v>0.7745244600494926</v>
      </c>
      <c r="O50" s="11">
        <f>($J$2*J50+$K$2*K50+$L$2*L50+$M$2*M50+3*AVERAGE(J50:K50)+2*AVERAGE(L50:M50))/(SUM($J$2:$M$2)+5)+P50+Q50</f>
        <v>0.67452446004949262</v>
      </c>
      <c r="P50">
        <f>VLOOKUP(D50,COND!$A$2:$B$35,2,FALSE)</f>
        <v>0</v>
      </c>
      <c r="Q50">
        <f>VLOOKUP(C50,COND!$D$2:$E$14,2,FALSE)</f>
        <v>-0.1</v>
      </c>
      <c r="R50" s="11">
        <f>STANDARDIZE(O50,AVERAGE($O$4:$O$203),STDEV($O$4:$O$203))</f>
        <v>0.7140231906873592</v>
      </c>
      <c r="S50" s="14">
        <f>RANK(O50,$O$4:$O$1002)</f>
        <v>47</v>
      </c>
      <c r="T50" s="14">
        <f>RANK(R50,$R$4:$R$203)</f>
        <v>47</v>
      </c>
      <c r="U50">
        <f>IF(F50="",0,F50)+G50</f>
        <v>60.300000000000004</v>
      </c>
      <c r="V50">
        <f>MAX($U$4:$U$203)-U50</f>
        <v>56.79999999999999</v>
      </c>
      <c r="W50" t="e">
        <f>VLOOKUP(B50,Summary!$Q$3:$U$575,5,FALSE)</f>
        <v>#N/A</v>
      </c>
      <c r="X50" s="15">
        <f>AVERAGE(F50:G50)+AVERAGE(F50:G50)/(ABS(F50-G50))</f>
        <v>31.455194805194807</v>
      </c>
      <c r="Y50" s="15">
        <f>AVERAGE(H50:I50)+AVERAGE(H50:I50)/(ABS(I50-H50))</f>
        <v>10.133088685015293</v>
      </c>
    </row>
    <row r="51" spans="1:25" ht="15.75" thickBot="1">
      <c r="A51">
        <f>RANK(G51,$G$4:$G$1202)</f>
        <v>52</v>
      </c>
      <c r="B51" s="7" t="s">
        <v>100</v>
      </c>
      <c r="C51" t="str">
        <f>IF(ISNA(VLOOKUP($B51,Batters2!$B$1:$Y$1001,C$1,FALSE)),"",VLOOKUP($B51,Batters2!$B$1:$Y$1001,C$1,FALSE))</f>
        <v>3B</v>
      </c>
      <c r="D51">
        <f>IF(ISNA(VLOOKUP($B51,Batters2!$B$1:$Y$1001,D$1,FALSE)),"",VLOOKUP($B51,Batters2!$B$1:$Y$1001,D$1,FALSE)+1)</f>
        <v>30</v>
      </c>
      <c r="E51" t="str">
        <f>IF(ISNA(VLOOKUP($B51,Batters2!$B$1:$Y$1001,E$1,FALSE)),"",VLOOKUP($B51,Batters2!$B$1:$Y$1001,E$1,FALSE))</f>
        <v>REN</v>
      </c>
      <c r="F51">
        <f>IF(ISNA(VLOOKUP($B51,Batters1!$B$1:$Y$985,F$1,FALSE)),"",VLOOKUP($B51,Batters1!$B$1:$Y$985,F$1,FALSE))</f>
        <v>49</v>
      </c>
      <c r="G51">
        <f>IF(ISNA(VLOOKUP($B51,Batters2!$B$1:$Y$1001,G$1,FALSE)),"",VLOOKUP($B51,Batters2!$B$1:$Y$1001,G$1,FALSE))</f>
        <v>29.9</v>
      </c>
      <c r="H51">
        <f>IF(ISNA(VLOOKUP($B51,Batters1!$B$1:$Y$985,H$1,FALSE)),"",VLOOKUP($B51,Batters1!$B$1:$Y$985,H$1,FALSE))</f>
        <v>17.060000000000016</v>
      </c>
      <c r="I51">
        <f>IF(ISNA(VLOOKUP($B51,Batters2!$B$1:$Y$1001,I$1,FALSE)),"",VLOOKUP($B51,Batters2!$B$1:$Y$1001,I$1,FALSE))</f>
        <v>0.47000000000002551</v>
      </c>
      <c r="J51" s="11">
        <f>IF(F51="",-1,(F51-AVERAGE(F$4:F$1002))/STDEV(F$4:F$1002))</f>
        <v>1.3484351937995811</v>
      </c>
      <c r="K51" s="11">
        <f>IF(G51="",-1,(G51-AVERAGE(G$4:G$1002))/STDEV(G$4:G$1002))</f>
        <v>0.48585375875620501</v>
      </c>
      <c r="L51" s="11">
        <f>IF(H51="",-1,(H51-AVERAGE(H$4:H$1002))/STDEV(H$4:H$1002))</f>
        <v>0.71612773085977899</v>
      </c>
      <c r="M51" s="11">
        <f>IF(I51="",-1,(I51-AVERAGE(I$4:I$1002))/STDEV(I$4:I$1002))</f>
        <v>-0.24870080150867291</v>
      </c>
      <c r="N51" s="11">
        <f>($J$2*J51+$K$2*K51+$L$2*L51+$M$2*M51+3*AVERAGE(J51:K51)+2*AVERAGE(L51:M51))/(SUM($J$2:$M$2)+5)</f>
        <v>0.46109534363236887</v>
      </c>
      <c r="O51" s="11">
        <f>($J$2*J51+$K$2*K51+$L$2*L51+$M$2*M51+3*AVERAGE(J51:K51)+2*AVERAGE(L51:M51))/(SUM($J$2:$M$2)+5)+P51+Q51</f>
        <v>0.66109534363236888</v>
      </c>
      <c r="P51">
        <f>VLOOKUP(D51,COND!$A$2:$B$35,2,FALSE)</f>
        <v>0.1</v>
      </c>
      <c r="Q51">
        <f>VLOOKUP(C51,COND!$D$2:$E$14,2,FALSE)</f>
        <v>0.1</v>
      </c>
      <c r="R51" s="11">
        <f>STANDARDIZE(O51,AVERAGE($O$4:$O$203),STDEV($O$4:$O$203))</f>
        <v>0.69788155722847722</v>
      </c>
      <c r="S51" s="14">
        <f>RANK(O51,$O$4:$O$1002)</f>
        <v>48</v>
      </c>
      <c r="T51" s="14">
        <f>RANK(R51,$R$4:$R$203)</f>
        <v>48</v>
      </c>
      <c r="U51">
        <f>IF(F51="",0,F51)+G51</f>
        <v>78.900000000000006</v>
      </c>
      <c r="V51">
        <f>MAX($U$4:$U$203)-U51</f>
        <v>38.199999999999989</v>
      </c>
      <c r="W51">
        <f>VLOOKUP(B51,Summary!$Q$3:$U$575,5,FALSE)</f>
        <v>30</v>
      </c>
      <c r="X51" s="15">
        <f>AVERAGE(F51:G51)+AVERAGE(F51:G51)/(ABS(F51-G51))</f>
        <v>41.515445026178014</v>
      </c>
      <c r="Y51" s="15">
        <f>AVERAGE(H51:I51)+AVERAGE(H51:I51)/(ABS(I51-H51))</f>
        <v>9.2933303194695842</v>
      </c>
    </row>
    <row r="52" spans="1:25" ht="15.75" thickBot="1">
      <c r="A52">
        <f>RANK(G52,$G$4:$G$1202)</f>
        <v>38</v>
      </c>
      <c r="B52" s="7" t="s">
        <v>644</v>
      </c>
      <c r="C52" t="str">
        <f>IF(ISNA(VLOOKUP($B52,Batters2!$B$1:$Y$1001,C$1,FALSE)),"",VLOOKUP($B52,Batters2!$B$1:$Y$1001,C$1,FALSE))</f>
        <v>CF</v>
      </c>
      <c r="D52">
        <f>IF(ISNA(VLOOKUP($B52,Batters2!$B$1:$Y$1001,D$1,FALSE)),"",VLOOKUP($B52,Batters2!$B$1:$Y$1001,D$1,FALSE)+1)</f>
        <v>24</v>
      </c>
      <c r="E52" t="str">
        <f>IF(ISNA(VLOOKUP($B52,Batters2!$B$1:$Y$1001,E$1,FALSE)),"",VLOOKUP($B52,Batters2!$B$1:$Y$1001,E$1,FALSE))</f>
        <v>SA</v>
      </c>
      <c r="F52" t="str">
        <f>IF(ISNA(VLOOKUP($B52,Batters1!$B$1:$Y$985,F$1,FALSE)),"",VLOOKUP($B52,Batters1!$B$1:$Y$985,F$1,FALSE))</f>
        <v/>
      </c>
      <c r="G52">
        <f>IF(ISNA(VLOOKUP($B52,Batters2!$B$1:$Y$1001,G$1,FALSE)),"",VLOOKUP($B52,Batters2!$B$1:$Y$1001,G$1,FALSE))</f>
        <v>35.1</v>
      </c>
      <c r="H52" t="str">
        <f>IF(ISNA(VLOOKUP($B52,Batters1!$B$1:$Y$985,H$1,FALSE)),"",VLOOKUP($B52,Batters1!$B$1:$Y$985,H$1,FALSE))</f>
        <v/>
      </c>
      <c r="I52">
        <f>IF(ISNA(VLOOKUP($B52,Batters2!$B$1:$Y$1001,I$1,FALSE)),"",VLOOKUP($B52,Batters2!$B$1:$Y$1001,I$1,FALSE))</f>
        <v>7.7600000000000007</v>
      </c>
      <c r="J52" s="11">
        <f>IF(F52="",-1,(F52-AVERAGE(F$4:F$1002))/STDEV(F$4:F$1002))</f>
        <v>-1</v>
      </c>
      <c r="K52" s="11">
        <f>IF(G52="",-1,(G52-AVERAGE(G$4:G$1002))/STDEV(G$4:G$1002))</f>
        <v>0.84592495458493222</v>
      </c>
      <c r="L52" s="11">
        <f>IF(H52="",-1,(H52-AVERAGE(H$4:H$1002))/STDEV(H$4:H$1002))</f>
        <v>-1</v>
      </c>
      <c r="M52" s="11">
        <f>IF(I52="",-1,(I52-AVERAGE(I$4:I$1002))/STDEV(I$4:I$1002))</f>
        <v>0.35835365606791508</v>
      </c>
      <c r="N52" s="11">
        <f>($J$2*J52+$K$2*K52+$L$2*L52+$M$2*M52+3*AVERAGE(J52:K52)+2*AVERAGE(L52:M52))/(SUM($J$2:$M$2)+5)</f>
        <v>9.5601639410753447E-2</v>
      </c>
      <c r="O52" s="11">
        <f>($J$2*J52+$K$2*K52+$L$2*L52+$M$2*M52+3*AVERAGE(J52:K52)+2*AVERAGE(L52:M52))/(SUM($J$2:$M$2)+5)+P52+Q52</f>
        <v>0.64560163941075355</v>
      </c>
      <c r="P52">
        <f>VLOOKUP(D52,COND!$A$2:$B$35,2,FALSE)</f>
        <v>0.5</v>
      </c>
      <c r="Q52">
        <f>VLOOKUP(C52,COND!$D$2:$E$14,2,FALSE)</f>
        <v>0.05</v>
      </c>
      <c r="R52" s="11">
        <f>STANDARDIZE(O52,AVERAGE($O$4:$O$203),STDEV($O$4:$O$203))</f>
        <v>0.67925831451485064</v>
      </c>
      <c r="S52" s="14">
        <f>RANK(O52,$O$4:$O$1002)</f>
        <v>49</v>
      </c>
      <c r="T52" s="14">
        <f>RANK(R52,$R$4:$R$203)</f>
        <v>49</v>
      </c>
      <c r="U52">
        <f>IF(F52="",0,F52)+G52</f>
        <v>35.1</v>
      </c>
      <c r="V52">
        <f>MAX($U$4:$U$203)-U52</f>
        <v>82</v>
      </c>
      <c r="W52" t="e">
        <f>VLOOKUP(B52,Summary!$Q$3:$U$575,5,FALSE)</f>
        <v>#N/A</v>
      </c>
      <c r="X52" s="15" t="e">
        <f>AVERAGE(F52:G52)+AVERAGE(F52:G52)/(ABS(F52-G52))</f>
        <v>#VALUE!</v>
      </c>
      <c r="Y52" s="15" t="e">
        <f>AVERAGE(H52:I52)+AVERAGE(H52:I52)/(ABS(I52-H52))</f>
        <v>#VALUE!</v>
      </c>
    </row>
    <row r="53" spans="1:25" ht="15.75" thickBot="1">
      <c r="A53">
        <f>RANK(G53,$G$4:$G$1202)</f>
        <v>39</v>
      </c>
      <c r="B53" s="4" t="s">
        <v>209</v>
      </c>
      <c r="C53" t="str">
        <f>IF(ISNA(VLOOKUP($B53,Batters2!$B$1:$Y$1001,C$1,FALSE)),"",VLOOKUP($B53,Batters2!$B$1:$Y$1001,C$1,FALSE))</f>
        <v>LF</v>
      </c>
      <c r="D53">
        <f>IF(ISNA(VLOOKUP($B53,Batters2!$B$1:$Y$1001,D$1,FALSE)),"",VLOOKUP($B53,Batters2!$B$1:$Y$1001,D$1,FALSE)+1)</f>
        <v>29</v>
      </c>
      <c r="E53" t="str">
        <f>IF(ISNA(VLOOKUP($B53,Batters2!$B$1:$Y$1001,E$1,FALSE)),"",VLOOKUP($B53,Batters2!$B$1:$Y$1001,E$1,FALSE))</f>
        <v>CST</v>
      </c>
      <c r="F53">
        <f>IF(ISNA(VLOOKUP($B53,Batters1!$B$1:$Y$985,F$1,FALSE)),"",VLOOKUP($B53,Batters1!$B$1:$Y$985,F$1,FALSE))</f>
        <v>22.7</v>
      </c>
      <c r="G53">
        <f>IF(ISNA(VLOOKUP($B53,Batters2!$B$1:$Y$1001,G$1,FALSE)),"",VLOOKUP($B53,Batters2!$B$1:$Y$1001,G$1,FALSE))</f>
        <v>35</v>
      </c>
      <c r="H53">
        <f>IF(ISNA(VLOOKUP($B53,Batters1!$B$1:$Y$985,H$1,FALSE)),"",VLOOKUP($B53,Batters1!$B$1:$Y$985,H$1,FALSE))</f>
        <v>7.0300000000000065</v>
      </c>
      <c r="I53">
        <f>IF(ISNA(VLOOKUP($B53,Batters2!$B$1:$Y$1001,I$1,FALSE)),"",VLOOKUP($B53,Batters2!$B$1:$Y$1001,I$1,FALSE))</f>
        <v>13.820000000000007</v>
      </c>
      <c r="J53" s="11">
        <f>IF(F53="",-1,(F53-AVERAGE(F$4:F$1002))/STDEV(F$4:F$1002))</f>
        <v>-0.28025791809612166</v>
      </c>
      <c r="K53" s="11">
        <f>IF(G53="",-1,(G53-AVERAGE(G$4:G$1002))/STDEV(G$4:G$1002))</f>
        <v>0.83900050851130281</v>
      </c>
      <c r="L53" s="11">
        <f>IF(H53="",-1,(H53-AVERAGE(H$4:H$1002))/STDEV(H$4:H$1002))</f>
        <v>1.0014284084435299E-2</v>
      </c>
      <c r="M53" s="11">
        <f>IF(I53="",-1,(I53-AVERAGE(I$4:I$1002))/STDEV(I$4:I$1002))</f>
        <v>0.86298328746903175</v>
      </c>
      <c r="N53" s="11">
        <f>($J$2*J53+$K$2*K53+$L$2*L53+$M$2*M53+3*AVERAGE(J53:K53)+2*AVERAGE(L53:M53))/(SUM($J$2:$M$2)+5)</f>
        <v>0.51918563284565455</v>
      </c>
      <c r="O53" s="11">
        <f>($J$2*J53+$K$2*K53+$L$2*L53+$M$2*M53+3*AVERAGE(J53:K53)+2*AVERAGE(L53:M53))/(SUM($J$2:$M$2)+5)+P53+Q53</f>
        <v>0.61918563284565453</v>
      </c>
      <c r="P53">
        <f>VLOOKUP(D53,COND!$A$2:$B$35,2,FALSE)</f>
        <v>0.2</v>
      </c>
      <c r="Q53">
        <f>VLOOKUP(C53,COND!$D$2:$E$14,2,FALSE)</f>
        <v>-0.1</v>
      </c>
      <c r="R53" s="11">
        <f>STANDARDIZE(O53,AVERAGE($O$4:$O$203),STDEV($O$4:$O$203))</f>
        <v>0.64750659815639111</v>
      </c>
      <c r="S53" s="14">
        <f>RANK(O53,$O$4:$O$1002)</f>
        <v>50</v>
      </c>
      <c r="T53" s="14">
        <f>RANK(R53,$R$4:$R$203)</f>
        <v>50</v>
      </c>
      <c r="U53">
        <f>IF(F53="",0,F53)+G53</f>
        <v>57.7</v>
      </c>
      <c r="V53">
        <f>MAX($U$4:$U$203)-U53</f>
        <v>59.399999999999991</v>
      </c>
      <c r="W53" t="e">
        <f>VLOOKUP(B53,Summary!$Q$3:$U$575,5,FALSE)</f>
        <v>#N/A</v>
      </c>
      <c r="X53" s="15">
        <f>AVERAGE(F53:G53)+AVERAGE(F53:G53)/(ABS(F53-G53))</f>
        <v>31.195528455284553</v>
      </c>
      <c r="Y53" s="15">
        <f>AVERAGE(H53:I53)+AVERAGE(H53:I53)/(ABS(I53-H53))</f>
        <v>11.960346097201777</v>
      </c>
    </row>
    <row r="54" spans="1:25" ht="15.75" thickBot="1">
      <c r="A54">
        <f>RANK(G54,$G$4:$G$1202)</f>
        <v>43</v>
      </c>
      <c r="B54" s="4" t="s">
        <v>647</v>
      </c>
      <c r="C54" t="str">
        <f>IF(ISNA(VLOOKUP($B54,Batters2!$B$1:$Y$1001,C$1,FALSE)),"",VLOOKUP($B54,Batters2!$B$1:$Y$1001,C$1,FALSE))</f>
        <v>LF</v>
      </c>
      <c r="D54">
        <f>IF(ISNA(VLOOKUP($B54,Batters2!$B$1:$Y$1001,D$1,FALSE)),"",VLOOKUP($B54,Batters2!$B$1:$Y$1001,D$1,FALSE)+1)</f>
        <v>25</v>
      </c>
      <c r="E54" t="str">
        <f>IF(ISNA(VLOOKUP($B54,Batters2!$B$1:$Y$1001,E$1,FALSE)),"",VLOOKUP($B54,Batters2!$B$1:$Y$1001,E$1,FALSE))</f>
        <v>PS</v>
      </c>
      <c r="F54" t="str">
        <f>IF(ISNA(VLOOKUP($B54,Batters1!$B$1:$Y$985,F$1,FALSE)),"",VLOOKUP($B54,Batters1!$B$1:$Y$985,F$1,FALSE))</f>
        <v/>
      </c>
      <c r="G54">
        <f>IF(ISNA(VLOOKUP($B54,Batters2!$B$1:$Y$1001,G$1,FALSE)),"",VLOOKUP($B54,Batters2!$B$1:$Y$1001,G$1,FALSE))</f>
        <v>32.5</v>
      </c>
      <c r="H54" t="str">
        <f>IF(ISNA(VLOOKUP($B54,Batters1!$B$1:$Y$985,H$1,FALSE)),"",VLOOKUP($B54,Batters1!$B$1:$Y$985,H$1,FALSE))</f>
        <v/>
      </c>
      <c r="I54">
        <f>IF(ISNA(VLOOKUP($B54,Batters2!$B$1:$Y$1001,I$1,FALSE)),"",VLOOKUP($B54,Batters2!$B$1:$Y$1001,I$1,FALSE))</f>
        <v>12.88999999999999</v>
      </c>
      <c r="J54" s="11">
        <f>IF(F54="",-1,(F54-AVERAGE(F$4:F$1002))/STDEV(F$4:F$1002))</f>
        <v>-1</v>
      </c>
      <c r="K54" s="11">
        <f>IF(G54="",-1,(G54-AVERAGE(G$4:G$1002))/STDEV(G$4:G$1002))</f>
        <v>0.66588935667056859</v>
      </c>
      <c r="L54" s="11">
        <f>IF(H54="",-1,(H54-AVERAGE(H$4:H$1002))/STDEV(H$4:H$1002))</f>
        <v>-1</v>
      </c>
      <c r="M54" s="11">
        <f>IF(I54="",-1,(I54-AVERAGE(I$4:I$1002))/STDEV(I$4:I$1002))</f>
        <v>0.78554012621440361</v>
      </c>
      <c r="N54" s="11">
        <f>($J$2*J54+$K$2*K54+$L$2*L54+$M$2*M54+3*AVERAGE(J54:K54)+2*AVERAGE(L54:M54))/(SUM($J$2:$M$2)+5)</f>
        <v>0.15908001805220254</v>
      </c>
      <c r="O54" s="11">
        <f>($J$2*J54+$K$2*K54+$L$2*L54+$M$2*M54+3*AVERAGE(J54:K54)+2*AVERAGE(L54:M54))/(SUM($J$2:$M$2)+5)+P54+Q54</f>
        <v>0.55908001805220253</v>
      </c>
      <c r="P54">
        <f>VLOOKUP(D54,COND!$A$2:$B$35,2,FALSE)</f>
        <v>0.5</v>
      </c>
      <c r="Q54">
        <f>VLOOKUP(C54,COND!$D$2:$E$14,2,FALSE)</f>
        <v>-0.1</v>
      </c>
      <c r="R54" s="11">
        <f>STANDARDIZE(O54,AVERAGE($O$4:$O$203),STDEV($O$4:$O$203))</f>
        <v>0.57526038532443435</v>
      </c>
      <c r="S54" s="14">
        <f>RANK(O54,$O$4:$O$1002)</f>
        <v>51</v>
      </c>
      <c r="T54" s="14">
        <f>RANK(R54,$R$4:$R$203)</f>
        <v>51</v>
      </c>
      <c r="U54">
        <f>IF(F54="",0,F54)+G54</f>
        <v>32.5</v>
      </c>
      <c r="V54">
        <f>MAX($U$4:$U$203)-U54</f>
        <v>84.6</v>
      </c>
      <c r="W54" t="e">
        <f>VLOOKUP(B54,Summary!$Q$3:$U$575,5,FALSE)</f>
        <v>#N/A</v>
      </c>
      <c r="X54" s="15" t="e">
        <f>AVERAGE(F54:G54)+AVERAGE(F54:G54)/(ABS(F54-G54))</f>
        <v>#VALUE!</v>
      </c>
      <c r="Y54" s="15" t="e">
        <f>AVERAGE(H54:I54)+AVERAGE(H54:I54)/(ABS(I54-H54))</f>
        <v>#VALUE!</v>
      </c>
    </row>
    <row r="55" spans="1:25" ht="15.75" thickBot="1">
      <c r="A55">
        <f>RANK(G55,$G$4:$G$1202)</f>
        <v>74</v>
      </c>
      <c r="B55" s="7" t="s">
        <v>364</v>
      </c>
      <c r="C55" t="str">
        <f>IF(ISNA(VLOOKUP($B55,Batters2!$B$1:$Y$1001,C$1,FALSE)),"",VLOOKUP($B55,Batters2!$B$1:$Y$1001,C$1,FALSE))</f>
        <v>SS</v>
      </c>
      <c r="D55">
        <f>IF(ISNA(VLOOKUP($B55,Batters2!$B$1:$Y$1001,D$1,FALSE)),"",VLOOKUP($B55,Batters2!$B$1:$Y$1001,D$1,FALSE)+1)</f>
        <v>29</v>
      </c>
      <c r="E55" t="str">
        <f>IF(ISNA(VLOOKUP($B55,Batters2!$B$1:$Y$1001,E$1,FALSE)),"",VLOOKUP($B55,Batters2!$B$1:$Y$1001,E$1,FALSE))</f>
        <v>FLA</v>
      </c>
      <c r="F55">
        <f>IF(ISNA(VLOOKUP($B55,Batters1!$B$1:$Y$985,F$1,FALSE)),"",VLOOKUP($B55,Batters1!$B$1:$Y$985,F$1,FALSE))</f>
        <v>28.2</v>
      </c>
      <c r="G55">
        <f>IF(ISNA(VLOOKUP($B55,Batters2!$B$1:$Y$1001,G$1,FALSE)),"",VLOOKUP($B55,Batters2!$B$1:$Y$1001,G$1,FALSE))</f>
        <v>26.2</v>
      </c>
      <c r="H55">
        <f>IF(ISNA(VLOOKUP($B55,Batters1!$B$1:$Y$985,H$1,FALSE)),"",VLOOKUP($B55,Batters1!$B$1:$Y$985,H$1,FALSE))</f>
        <v>5.9599999999999982</v>
      </c>
      <c r="I55">
        <f>IF(ISNA(VLOOKUP($B55,Batters2!$B$1:$Y$1001,I$1,FALSE)),"",VLOOKUP($B55,Batters2!$B$1:$Y$1001,I$1,FALSE))</f>
        <v>1.8199999999999985</v>
      </c>
      <c r="J55" s="11">
        <f>IF(F55="",-1,(F55-AVERAGE(F$4:F$1002))/STDEV(F$4:F$1002))</f>
        <v>6.0343303022751531E-2</v>
      </c>
      <c r="K55" s="11">
        <f>IF(G55="",-1,(G55-AVERAGE(G$4:G$1002))/STDEV(G$4:G$1002))</f>
        <v>0.22964925403191852</v>
      </c>
      <c r="L55" s="11">
        <f>IF(H55="",-1,(H55-AVERAGE(H$4:H$1002))/STDEV(H$4:H$1002))</f>
        <v>-6.5313870257501169E-2</v>
      </c>
      <c r="M55" s="11">
        <f>IF(I55="",-1,(I55-AVERAGE(I$4:I$1002))/STDEV(I$4:I$1002))</f>
        <v>-0.13628330936486216</v>
      </c>
      <c r="N55" s="11">
        <f>($J$2*J55+$K$2*K55+$L$2*L55+$M$2*M55+3*AVERAGE(J55:K55)+2*AVERAGE(L55:M55))/(SUM($J$2:$M$2)+5)</f>
        <v>4.6679945502050027E-2</v>
      </c>
      <c r="O55" s="11">
        <f>($J$2*J55+$K$2*K55+$L$2*L55+$M$2*M55+3*AVERAGE(J55:K55)+2*AVERAGE(L55:M55))/(SUM($J$2:$M$2)+5)+P55+Q55</f>
        <v>0.54667994550205001</v>
      </c>
      <c r="P55">
        <f>VLOOKUP(D55,COND!$A$2:$B$35,2,FALSE)</f>
        <v>0.2</v>
      </c>
      <c r="Q55">
        <f>VLOOKUP(C55,COND!$D$2:$E$14,2,FALSE)</f>
        <v>0.3</v>
      </c>
      <c r="R55" s="11">
        <f>STANDARDIZE(O55,AVERAGE($O$4:$O$203),STDEV($O$4:$O$203))</f>
        <v>0.56035564999033005</v>
      </c>
      <c r="S55" s="14">
        <f>RANK(O55,$O$4:$O$1002)</f>
        <v>52</v>
      </c>
      <c r="T55" s="14">
        <f>RANK(R55,$R$4:$R$203)</f>
        <v>52</v>
      </c>
      <c r="U55">
        <f>IF(F55="",0,F55)+G55</f>
        <v>54.4</v>
      </c>
      <c r="V55">
        <f>MAX($U$4:$U$203)-U55</f>
        <v>62.699999999999996</v>
      </c>
      <c r="W55" t="e">
        <f>VLOOKUP(B55,Summary!$Q$3:$U$575,5,FALSE)</f>
        <v>#N/A</v>
      </c>
      <c r="X55" s="15">
        <f>AVERAGE(F55:G55)+AVERAGE(F55:G55)/(ABS(F55-G55))</f>
        <v>40.799999999999997</v>
      </c>
      <c r="Y55" s="15">
        <f>AVERAGE(H55:I55)+AVERAGE(H55:I55)/(ABS(I55-H55))</f>
        <v>4.8296135265700464</v>
      </c>
    </row>
    <row r="56" spans="1:25" ht="15.75" thickBot="1">
      <c r="A56">
        <f>RANK(G56,$G$4:$G$1202)</f>
        <v>51</v>
      </c>
      <c r="B56" s="4" t="s">
        <v>93</v>
      </c>
      <c r="C56" t="str">
        <f>IF(ISNA(VLOOKUP($B56,Batters2!$B$1:$Y$1001,C$1,FALSE)),"",VLOOKUP($B56,Batters2!$B$1:$Y$1001,C$1,FALSE))</f>
        <v>1B</v>
      </c>
      <c r="D56">
        <f>IF(ISNA(VLOOKUP($B56,Batters2!$B$1:$Y$1001,D$1,FALSE)),"",VLOOKUP($B56,Batters2!$B$1:$Y$1001,D$1,FALSE)+1)</f>
        <v>31</v>
      </c>
      <c r="E56" t="str">
        <f>IF(ISNA(VLOOKUP($B56,Batters2!$B$1:$Y$1001,E$1,FALSE)),"",VLOOKUP($B56,Batters2!$B$1:$Y$1001,E$1,FALSE))</f>
        <v>KEN</v>
      </c>
      <c r="F56">
        <f>IF(ISNA(VLOOKUP($B56,Batters1!$B$1:$Y$985,F$1,FALSE)),"",VLOOKUP($B56,Batters1!$B$1:$Y$985,F$1,FALSE))</f>
        <v>40.799999999999997</v>
      </c>
      <c r="G56">
        <f>IF(ISNA(VLOOKUP($B56,Batters2!$B$1:$Y$1001,G$1,FALSE)),"",VLOOKUP($B56,Batters2!$B$1:$Y$1001,G$1,FALSE))</f>
        <v>30.7</v>
      </c>
      <c r="H56">
        <f>IF(ISNA(VLOOKUP($B56,Batters1!$B$1:$Y$985,H$1,FALSE)),"",VLOOKUP($B56,Batters1!$B$1:$Y$985,H$1,FALSE))</f>
        <v>25.450000000000031</v>
      </c>
      <c r="I56">
        <f>IF(ISNA(VLOOKUP($B56,Batters2!$B$1:$Y$1001,I$1,FALSE)),"",VLOOKUP($B56,Batters2!$B$1:$Y$1001,I$1,FALSE))</f>
        <v>15.590000000000002</v>
      </c>
      <c r="J56" s="11">
        <f>IF(F56="",-1,(F56-AVERAGE(F$4:F$1002))/STDEV(F$4:F$1002))</f>
        <v>0.84062973685871545</v>
      </c>
      <c r="K56" s="11">
        <f>IF(G56="",-1,(G56-AVERAGE(G$4:G$1002))/STDEV(G$4:G$1002))</f>
        <v>0.54124932734524001</v>
      </c>
      <c r="L56" s="11">
        <f>IF(H56="",-1,(H56-AVERAGE(H$4:H$1002))/STDEV(H$4:H$1002))</f>
        <v>1.306784941073651</v>
      </c>
      <c r="M56" s="11">
        <f>IF(I56="",-1,(I56-AVERAGE(I$4:I$1002))/STDEV(I$4:I$1002))</f>
        <v>1.0103751105020304</v>
      </c>
      <c r="N56" s="11">
        <f>($J$2*J56+$K$2*K56+$L$2*L56+$M$2*M56+3*AVERAGE(J56:K56)+2*AVERAGE(L56:M56))/(SUM($J$2:$M$2)+5)</f>
        <v>0.84245363891451841</v>
      </c>
      <c r="O56" s="11">
        <f>($J$2*J56+$K$2*K56+$L$2*L56+$M$2*M56+3*AVERAGE(J56:K56)+2*AVERAGE(L56:M56))/(SUM($J$2:$M$2)+5)+P56+Q56</f>
        <v>0.54245363891451848</v>
      </c>
      <c r="P56">
        <f>VLOOKUP(D56,COND!$A$2:$B$35,2,FALSE)</f>
        <v>0</v>
      </c>
      <c r="Q56">
        <f>VLOOKUP(C56,COND!$D$2:$E$14,2,FALSE)</f>
        <v>-0.3</v>
      </c>
      <c r="R56" s="11">
        <f>STANDARDIZE(O56,AVERAGE($O$4:$O$203),STDEV($O$4:$O$203))</f>
        <v>0.55527568123424698</v>
      </c>
      <c r="S56" s="14">
        <f>RANK(O56,$O$4:$O$1002)</f>
        <v>53</v>
      </c>
      <c r="T56" s="14">
        <f>RANK(R56,$R$4:$R$203)</f>
        <v>53</v>
      </c>
      <c r="U56">
        <f>IF(F56="",0,F56)+G56</f>
        <v>71.5</v>
      </c>
      <c r="V56">
        <f>MAX($U$4:$U$203)-U56</f>
        <v>45.599999999999994</v>
      </c>
      <c r="W56" t="e">
        <f>VLOOKUP(B56,Summary!$Q$3:$U$575,5,FALSE)</f>
        <v>#N/A</v>
      </c>
      <c r="X56" s="15">
        <f>AVERAGE(F56:G56)+AVERAGE(F56:G56)/(ABS(F56-G56))</f>
        <v>39.289603960396043</v>
      </c>
      <c r="Y56" s="15">
        <f>AVERAGE(H56:I56)+AVERAGE(H56:I56)/(ABS(I56-H56))</f>
        <v>22.60113590263693</v>
      </c>
    </row>
    <row r="57" spans="1:25" ht="15.75" thickBot="1">
      <c r="A57">
        <f>RANK(G57,$G$4:$G$1202)</f>
        <v>36</v>
      </c>
      <c r="B57" s="7" t="s">
        <v>34</v>
      </c>
      <c r="C57" t="str">
        <f>IF(ISNA(VLOOKUP($B57,Batters2!$B$1:$Y$1001,C$1,FALSE)),"",VLOOKUP($B57,Batters2!$B$1:$Y$1001,C$1,FALSE))</f>
        <v>RF</v>
      </c>
      <c r="D57">
        <f>IF(ISNA(VLOOKUP($B57,Batters2!$B$1:$Y$1001,D$1,FALSE)),"",VLOOKUP($B57,Batters2!$B$1:$Y$1001,D$1,FALSE)+1)</f>
        <v>33</v>
      </c>
      <c r="E57" t="str">
        <f>IF(ISNA(VLOOKUP($B57,Batters2!$B$1:$Y$1001,E$1,FALSE)),"",VLOOKUP($B57,Batters2!$B$1:$Y$1001,E$1,FALSE))</f>
        <v>FAR</v>
      </c>
      <c r="F57">
        <f>IF(ISNA(VLOOKUP($B57,Batters1!$B$1:$Y$985,F$1,FALSE)),"",VLOOKUP($B57,Batters1!$B$1:$Y$985,F$1,FALSE))</f>
        <v>33</v>
      </c>
      <c r="G57">
        <f>IF(ISNA(VLOOKUP($B57,Batters2!$B$1:$Y$1001,G$1,FALSE)),"",VLOOKUP($B57,Batters2!$B$1:$Y$1001,G$1,FALSE))</f>
        <v>36.700000000000003</v>
      </c>
      <c r="H57">
        <f>IF(ISNA(VLOOKUP($B57,Batters1!$B$1:$Y$985,H$1,FALSE)),"",VLOOKUP($B57,Batters1!$B$1:$Y$985,H$1,FALSE))</f>
        <v>14.27</v>
      </c>
      <c r="I57">
        <f>IF(ISNA(VLOOKUP($B57,Batters2!$B$1:$Y$1001,I$1,FALSE)),"",VLOOKUP($B57,Batters2!$B$1:$Y$1001,I$1,FALSE))</f>
        <v>16.930000000000003</v>
      </c>
      <c r="J57" s="11">
        <f>IF(F57="",-1,(F57-AVERAGE(F$4:F$1002))/STDEV(F$4:F$1002))</f>
        <v>0.35759527781740458</v>
      </c>
      <c r="K57" s="11">
        <f>IF(G57="",-1,(G57-AVERAGE(G$4:G$1002))/STDEV(G$4:G$1002))</f>
        <v>0.95671609176300221</v>
      </c>
      <c r="L57" s="11">
        <f>IF(H57="",-1,(H57-AVERAGE(H$4:H$1002))/STDEV(H$4:H$1002))</f>
        <v>0.51971132841678602</v>
      </c>
      <c r="M57" s="11">
        <f>IF(I57="",-1,(I57-AVERAGE(I$4:I$1002))/STDEV(I$4:I$1002))</f>
        <v>1.1219598804818154</v>
      </c>
      <c r="N57" s="11">
        <f>($J$2*J57+$K$2*K57+$L$2*L57+$M$2*M57+3*AVERAGE(J57:K57)+2*AVERAGE(L57:M57))/(SUM($J$2:$M$2)+5)</f>
        <v>0.83278776864290893</v>
      </c>
      <c r="O57" s="11">
        <f>($J$2*J57+$K$2*K57+$L$2*L57+$M$2*M57+3*AVERAGE(J57:K57)+2*AVERAGE(L57:M57))/(SUM($J$2:$M$2)+5)+P57+Q57</f>
        <v>0.48278776864290895</v>
      </c>
      <c r="P57">
        <f>VLOOKUP(D57,COND!$A$2:$B$35,2,FALSE)</f>
        <v>-0.25</v>
      </c>
      <c r="Q57">
        <f>VLOOKUP(C57,COND!$D$2:$E$14,2,FALSE)</f>
        <v>-0.1</v>
      </c>
      <c r="R57" s="11">
        <f>STANDARDIZE(O57,AVERAGE($O$4:$O$203),STDEV($O$4:$O$203))</f>
        <v>0.48355803593172803</v>
      </c>
      <c r="S57" s="14">
        <f>RANK(O57,$O$4:$O$1002)</f>
        <v>54</v>
      </c>
      <c r="T57" s="14">
        <f>RANK(R57,$R$4:$R$203)</f>
        <v>54</v>
      </c>
      <c r="U57">
        <f>IF(F57="",0,F57)+G57</f>
        <v>69.7</v>
      </c>
      <c r="V57">
        <f>MAX($U$4:$U$203)-U57</f>
        <v>47.399999999999991</v>
      </c>
      <c r="W57">
        <f>VLOOKUP(B57,Summary!$Q$3:$U$575,5,FALSE)</f>
        <v>31</v>
      </c>
      <c r="X57" s="15">
        <f>AVERAGE(F57:G57)+AVERAGE(F57:G57)/(ABS(F57-G57))</f>
        <v>44.268918918918914</v>
      </c>
      <c r="Y57" s="15">
        <f>AVERAGE(H57:I57)+AVERAGE(H57:I57)/(ABS(I57-H57))</f>
        <v>21.464661654135334</v>
      </c>
    </row>
    <row r="58" spans="1:25" ht="15.75" thickBot="1">
      <c r="A58">
        <f>RANK(G58,$G$4:$G$1202)</f>
        <v>76</v>
      </c>
      <c r="B58" s="7" t="s">
        <v>652</v>
      </c>
      <c r="C58" t="str">
        <f>IF(ISNA(VLOOKUP($B58,Batters2!$B$1:$Y$1001,C$1,FALSE)),"",VLOOKUP($B58,Batters2!$B$1:$Y$1001,C$1,FALSE))</f>
        <v>2B</v>
      </c>
      <c r="D58">
        <f>IF(ISNA(VLOOKUP($B58,Batters2!$B$1:$Y$1001,D$1,FALSE)),"",VLOOKUP($B58,Batters2!$B$1:$Y$1001,D$1,FALSE)+1)</f>
        <v>26</v>
      </c>
      <c r="E58" t="str">
        <f>IF(ISNA(VLOOKUP($B58,Batters2!$B$1:$Y$1001,E$1,FALSE)),"",VLOOKUP($B58,Batters2!$B$1:$Y$1001,E$1,FALSE))</f>
        <v>REN</v>
      </c>
      <c r="F58" t="str">
        <f>IF(ISNA(VLOOKUP($B58,Batters1!$B$1:$Y$985,F$1,FALSE)),"",VLOOKUP($B58,Batters1!$B$1:$Y$985,F$1,FALSE))</f>
        <v/>
      </c>
      <c r="G58">
        <f>IF(ISNA(VLOOKUP($B58,Batters2!$B$1:$Y$1001,G$1,FALSE)),"",VLOOKUP($B58,Batters2!$B$1:$Y$1001,G$1,FALSE))</f>
        <v>25.3</v>
      </c>
      <c r="H58" t="str">
        <f>IF(ISNA(VLOOKUP($B58,Batters1!$B$1:$Y$985,H$1,FALSE)),"",VLOOKUP($B58,Batters1!$B$1:$Y$985,H$1,FALSE))</f>
        <v/>
      </c>
      <c r="I58">
        <f>IF(ISNA(VLOOKUP($B58,Batters2!$B$1:$Y$1001,I$1,FALSE)),"",VLOOKUP($B58,Batters2!$B$1:$Y$1001,I$1,FALSE))</f>
        <v>7.8899999999999881</v>
      </c>
      <c r="J58" s="11">
        <f>IF(F58="",-1,(F58-AVERAGE(F$4:F$1002))/STDEV(F$4:F$1002))</f>
        <v>-1</v>
      </c>
      <c r="K58" s="11">
        <f>IF(G58="",-1,(G58-AVERAGE(G$4:G$1002))/STDEV(G$4:G$1002))</f>
        <v>0.16732923936925431</v>
      </c>
      <c r="L58" s="11">
        <f>IF(H58="",-1,(H58-AVERAGE(H$4:H$1002))/STDEV(H$4:H$1002))</f>
        <v>-1</v>
      </c>
      <c r="M58" s="11">
        <f>IF(I58="",-1,(I58-AVERAGE(I$4:I$1002))/STDEV(I$4:I$1002))</f>
        <v>0.3691790442002813</v>
      </c>
      <c r="N58" s="11">
        <f>($J$2*J58+$K$2*K58+$L$2*L58+$M$2*M58+3*AVERAGE(J58:K58)+2*AVERAGE(L58:M58))/(SUM($J$2:$M$2)+5)</f>
        <v>-0.15188905025910299</v>
      </c>
      <c r="O58" s="11">
        <f>($J$2*J58+$K$2*K58+$L$2*L58+$M$2*M58+3*AVERAGE(J58:K58)+2*AVERAGE(L58:M58))/(SUM($J$2:$M$2)+5)+P58+Q58</f>
        <v>0.44811094974089705</v>
      </c>
      <c r="P58">
        <f>VLOOKUP(D58,COND!$A$2:$B$35,2,FALSE)</f>
        <v>0.5</v>
      </c>
      <c r="Q58">
        <f>VLOOKUP(C58,COND!$D$2:$E$14,2,FALSE)</f>
        <v>0.1</v>
      </c>
      <c r="R58" s="11">
        <f>STANDARDIZE(O58,AVERAGE($O$4:$O$203),STDEV($O$4:$O$203))</f>
        <v>0.44187692431945808</v>
      </c>
      <c r="S58" s="14">
        <f>RANK(O58,$O$4:$O$1002)</f>
        <v>55</v>
      </c>
      <c r="T58" s="14">
        <f>RANK(R58,$R$4:$R$203)</f>
        <v>55</v>
      </c>
      <c r="U58">
        <f>IF(F58="",0,F58)+G58</f>
        <v>25.3</v>
      </c>
      <c r="V58">
        <f>MAX($U$4:$U$203)-U58</f>
        <v>91.8</v>
      </c>
      <c r="W58" t="e">
        <f>VLOOKUP(B58,Summary!$Q$3:$U$575,5,FALSE)</f>
        <v>#N/A</v>
      </c>
      <c r="X58" s="15" t="e">
        <f>AVERAGE(F58:G58)+AVERAGE(F58:G58)/(ABS(F58-G58))</f>
        <v>#VALUE!</v>
      </c>
      <c r="Y58" s="15" t="e">
        <f>AVERAGE(H58:I58)+AVERAGE(H58:I58)/(ABS(I58-H58))</f>
        <v>#VALUE!</v>
      </c>
    </row>
    <row r="59" spans="1:25" ht="15.75" thickBot="1">
      <c r="A59">
        <f>RANK(G59,$G$4:$G$1202)</f>
        <v>81</v>
      </c>
      <c r="B59" s="7" t="s">
        <v>578</v>
      </c>
      <c r="C59" t="str">
        <f>IF(ISNA(VLOOKUP($B59,Batters2!$B$1:$Y$1001,C$1,FALSE)),"",VLOOKUP($B59,Batters2!$B$1:$Y$1001,C$1,FALSE))</f>
        <v>RF</v>
      </c>
      <c r="D59">
        <f>IF(ISNA(VLOOKUP($B59,Batters2!$B$1:$Y$1001,D$1,FALSE)),"",VLOOKUP($B59,Batters2!$B$1:$Y$1001,D$1,FALSE)+1)</f>
        <v>26</v>
      </c>
      <c r="E59" t="str">
        <f>IF(ISNA(VLOOKUP($B59,Batters2!$B$1:$Y$1001,E$1,FALSE)),"",VLOOKUP($B59,Batters2!$B$1:$Y$1001,E$1,FALSE))</f>
        <v>GLO</v>
      </c>
      <c r="F59">
        <f>IF(ISNA(VLOOKUP($B59,Batters1!$B$1:$Y$985,F$1,FALSE)),"",VLOOKUP($B59,Batters1!$B$1:$Y$985,F$1,FALSE))</f>
        <v>26</v>
      </c>
      <c r="G59">
        <f>IF(ISNA(VLOOKUP($B59,Batters2!$B$1:$Y$1001,G$1,FALSE)),"",VLOOKUP($B59,Batters2!$B$1:$Y$1001,G$1,FALSE))</f>
        <v>24.2</v>
      </c>
      <c r="H59">
        <f>IF(ISNA(VLOOKUP($B59,Batters1!$B$1:$Y$985,H$1,FALSE)),"",VLOOKUP($B59,Batters1!$B$1:$Y$985,H$1,FALSE))</f>
        <v>4.9699999999999749</v>
      </c>
      <c r="I59">
        <f>IF(ISNA(VLOOKUP($B59,Batters2!$B$1:$Y$1001,I$1,FALSE)),"",VLOOKUP($B59,Batters2!$B$1:$Y$1001,I$1,FALSE))</f>
        <v>5.2599999999999945</v>
      </c>
      <c r="J59" s="11">
        <f>IF(F59="",-1,(F59-AVERAGE(F$4:F$1002))/STDEV(F$4:F$1002))</f>
        <v>-7.5897185424797703E-2</v>
      </c>
      <c r="K59" s="11">
        <f>IF(G59="",-1,(G59-AVERAGE(G$4:G$1002))/STDEV(G$4:G$1002))</f>
        <v>9.1160332559331189E-2</v>
      </c>
      <c r="L59" s="11">
        <f>IF(H59="",-1,(H59-AVERAGE(H$4:H$1002))/STDEV(H$4:H$1002))</f>
        <v>-0.13501001305985469</v>
      </c>
      <c r="M59" s="11">
        <f>IF(I59="",-1,(I59-AVERAGE(I$4:I$1002))/STDEV(I$4:I$1002))</f>
        <v>0.15017311506085354</v>
      </c>
      <c r="N59" s="11">
        <f>($J$2*J59+$K$2*K59+$L$2*L59+$M$2*M59+3*AVERAGE(J59:K59)+2*AVERAGE(L59:M59))/(SUM($J$2:$M$2)+5)</f>
        <v>4.693509819952766E-2</v>
      </c>
      <c r="O59" s="11">
        <f>($J$2*J59+$K$2*K59+$L$2*L59+$M$2*M59+3*AVERAGE(J59:K59)+2*AVERAGE(L59:M59))/(SUM($J$2:$M$2)+5)+P59+Q59</f>
        <v>0.4469350981995277</v>
      </c>
      <c r="P59">
        <f>VLOOKUP(D59,COND!$A$2:$B$35,2,FALSE)</f>
        <v>0.5</v>
      </c>
      <c r="Q59">
        <f>VLOOKUP(C59,COND!$D$2:$E$14,2,FALSE)</f>
        <v>-0.1</v>
      </c>
      <c r="R59" s="11">
        <f>STANDARDIZE(O59,AVERAGE($O$4:$O$203),STDEV($O$4:$O$203))</f>
        <v>0.44046356516809626</v>
      </c>
      <c r="S59" s="14">
        <f>RANK(O59,$O$4:$O$1002)</f>
        <v>56</v>
      </c>
      <c r="T59" s="14">
        <f>RANK(R59,$R$4:$R$203)</f>
        <v>56</v>
      </c>
      <c r="U59">
        <f>IF(F59="",0,F59)+G59</f>
        <v>50.2</v>
      </c>
      <c r="V59">
        <f>MAX($U$4:$U$203)-U59</f>
        <v>66.899999999999991</v>
      </c>
      <c r="W59" t="e">
        <f>VLOOKUP(B59,Summary!$Q$3:$U$575,5,FALSE)</f>
        <v>#N/A</v>
      </c>
      <c r="X59" s="15">
        <f>AVERAGE(F59:G59)+AVERAGE(F59:G59)/(ABS(F59-G59))</f>
        <v>39.044444444444437</v>
      </c>
      <c r="Y59" s="15">
        <f>AVERAGE(H59:I59)+AVERAGE(H59:I59)/(ABS(I59-H59))</f>
        <v>22.752931034481499</v>
      </c>
    </row>
    <row r="60" spans="1:25" ht="15.75" thickBot="1">
      <c r="A60">
        <f>RANK(G60,$G$4:$G$1202)</f>
        <v>42</v>
      </c>
      <c r="B60" s="7" t="s">
        <v>465</v>
      </c>
      <c r="C60" t="str">
        <f>IF(ISNA(VLOOKUP($B60,Batters2!$B$1:$Y$1001,C$1,FALSE)),"",VLOOKUP($B60,Batters2!$B$1:$Y$1001,C$1,FALSE))</f>
        <v>CF</v>
      </c>
      <c r="D60">
        <f>IF(ISNA(VLOOKUP($B60,Batters2!$B$1:$Y$1001,D$1,FALSE)),"",VLOOKUP($B60,Batters2!$B$1:$Y$1001,D$1,FALSE)+1)</f>
        <v>28</v>
      </c>
      <c r="E60" t="str">
        <f>IF(ISNA(VLOOKUP($B60,Batters2!$B$1:$Y$1001,E$1,FALSE)),"",VLOOKUP($B60,Batters2!$B$1:$Y$1001,E$1,FALSE))</f>
        <v>BAK</v>
      </c>
      <c r="F60">
        <f>IF(ISNA(VLOOKUP($B60,Batters1!$B$1:$Y$985,F$1,FALSE)),"",VLOOKUP($B60,Batters1!$B$1:$Y$985,F$1,FALSE))</f>
        <v>36.799999999999997</v>
      </c>
      <c r="G60">
        <f>IF(ISNA(VLOOKUP($B60,Batters2!$B$1:$Y$1001,G$1,FALSE)),"",VLOOKUP($B60,Batters2!$B$1:$Y$1001,G$1,FALSE))</f>
        <v>33.299999999999997</v>
      </c>
      <c r="H60">
        <f>IF(ISNA(VLOOKUP($B60,Batters1!$B$1:$Y$985,H$1,FALSE)),"",VLOOKUP($B60,Batters1!$B$1:$Y$985,H$1,FALSE))</f>
        <v>8.1900000000000084</v>
      </c>
      <c r="I60">
        <f>IF(ISNA(VLOOKUP($B60,Batters2!$B$1:$Y$1001,I$1,FALSE)),"",VLOOKUP($B60,Batters2!$B$1:$Y$1001,I$1,FALSE))</f>
        <v>-9.080000000000009</v>
      </c>
      <c r="J60" s="11">
        <f>IF(F60="",-1,(F60-AVERAGE(F$4:F$1002))/STDEV(F$4:F$1002))</f>
        <v>0.5929197578631713</v>
      </c>
      <c r="K60" s="11">
        <f>IF(G60="",-1,(G60-AVERAGE(G$4:G$1002))/STDEV(G$4:G$1002))</f>
        <v>0.72128492525960342</v>
      </c>
      <c r="L60" s="11">
        <f>IF(H60="",-1,(H60-AVERAGE(H$4:H$1002))/STDEV(H$4:H$1002))</f>
        <v>9.1678451408403305E-2</v>
      </c>
      <c r="M60" s="11">
        <f>IF(I60="",-1,(I60-AVERAGE(I$4:I$1002))/STDEV(I$4:I$1002))</f>
        <v>-1.0439504681556491</v>
      </c>
      <c r="N60" s="11">
        <f>($J$2*J60+$K$2*K60+$L$2*L60+$M$2*M60+3*AVERAGE(J60:K60)+2*AVERAGE(L60:M60))/(SUM($J$2:$M$2)+5)</f>
        <v>7.6801863140285517E-2</v>
      </c>
      <c r="O60" s="11">
        <f>($J$2*J60+$K$2*K60+$L$2*L60+$M$2*M60+3*AVERAGE(J60:K60)+2*AVERAGE(L60:M60))/(SUM($J$2:$M$2)+5)+P60+Q60</f>
        <v>0.42680186314028551</v>
      </c>
      <c r="P60">
        <f>VLOOKUP(D60,COND!$A$2:$B$35,2,FALSE)</f>
        <v>0.3</v>
      </c>
      <c r="Q60">
        <f>VLOOKUP(C60,COND!$D$2:$E$14,2,FALSE)</f>
        <v>0.05</v>
      </c>
      <c r="R60" s="11">
        <f>STANDARDIZE(O60,AVERAGE($O$4:$O$203),STDEV($O$4:$O$203))</f>
        <v>0.41626366321077884</v>
      </c>
      <c r="S60" s="14">
        <f>RANK(O60,$O$4:$O$1002)</f>
        <v>57</v>
      </c>
      <c r="T60" s="14">
        <f>RANK(R60,$R$4:$R$203)</f>
        <v>57</v>
      </c>
      <c r="U60">
        <f>IF(F60="",0,F60)+G60</f>
        <v>70.099999999999994</v>
      </c>
      <c r="V60">
        <f>MAX($U$4:$U$203)-U60</f>
        <v>47</v>
      </c>
      <c r="W60" t="e">
        <f>VLOOKUP(B60,Summary!$Q$3:$U$575,5,FALSE)</f>
        <v>#N/A</v>
      </c>
      <c r="X60" s="15">
        <f>AVERAGE(F60:G60)+AVERAGE(F60:G60)/(ABS(F60-G60))</f>
        <v>45.06428571428571</v>
      </c>
      <c r="Y60" s="15">
        <f>AVERAGE(H60:I60)+AVERAGE(H60:I60)/(ABS(I60-H60))</f>
        <v>-0.47076722640416935</v>
      </c>
    </row>
    <row r="61" spans="1:25" ht="15.75" thickBot="1">
      <c r="A61">
        <f>RANK(G61,$G$4:$G$1202)</f>
        <v>68</v>
      </c>
      <c r="B61" s="7" t="s">
        <v>632</v>
      </c>
      <c r="C61" t="str">
        <f>IF(ISNA(VLOOKUP($B61,Batters2!$B$1:$Y$1001,C$1,FALSE)),"",VLOOKUP($B61,Batters2!$B$1:$Y$1001,C$1,FALSE))</f>
        <v>3B</v>
      </c>
      <c r="D61">
        <f>IF(ISNA(VLOOKUP($B61,Batters2!$B$1:$Y$1001,D$1,FALSE)),"",VLOOKUP($B61,Batters2!$B$1:$Y$1001,D$1,FALSE)+1)</f>
        <v>27</v>
      </c>
      <c r="E61" t="str">
        <f>IF(ISNA(VLOOKUP($B61,Batters2!$B$1:$Y$1001,E$1,FALSE)),"",VLOOKUP($B61,Batters2!$B$1:$Y$1001,E$1,FALSE))</f>
        <v>CL</v>
      </c>
      <c r="F61">
        <f>IF(ISNA(VLOOKUP($B61,Batters1!$B$1:$Y$985,F$1,FALSE)),"",VLOOKUP($B61,Batters1!$B$1:$Y$985,F$1,FALSE))</f>
        <v>7.1</v>
      </c>
      <c r="G61">
        <f>IF(ISNA(VLOOKUP($B61,Batters2!$B$1:$Y$1001,G$1,FALSE)),"",VLOOKUP($B61,Batters2!$B$1:$Y$1001,G$1,FALSE))</f>
        <v>27.7</v>
      </c>
      <c r="H61">
        <f>IF(ISNA(VLOOKUP($B61,Batters1!$B$1:$Y$985,H$1,FALSE)),"",VLOOKUP($B61,Batters1!$B$1:$Y$985,H$1,FALSE))</f>
        <v>4.7699999999999996</v>
      </c>
      <c r="I61">
        <f>IF(ISNA(VLOOKUP($B61,Batters2!$B$1:$Y$1001,I$1,FALSE)),"",VLOOKUP($B61,Batters2!$B$1:$Y$1001,I$1,FALSE))</f>
        <v>4.8200000000000109</v>
      </c>
      <c r="J61" s="11">
        <f>IF(F61="",-1,(F61-AVERAGE(F$4:F$1002))/STDEV(F$4:F$1002))</f>
        <v>-1.2463268361787438</v>
      </c>
      <c r="K61" s="11">
        <f>IF(G61="",-1,(G61-AVERAGE(G$4:G$1002))/STDEV(G$4:G$1002))</f>
        <v>0.33351594513635902</v>
      </c>
      <c r="L61" s="11">
        <f>IF(H61="",-1,(H61-AVERAGE(H$4:H$1002))/STDEV(H$4:H$1002))</f>
        <v>-0.14909004190881292</v>
      </c>
      <c r="M61" s="11">
        <f>IF(I61="",-1,(I61-AVERAGE(I$4:I$1002))/STDEV(I$4:I$1002))</f>
        <v>0.11353333984361215</v>
      </c>
      <c r="N61" s="11">
        <f>($J$2*J61+$K$2*K61+$L$2*L61+$M$2*M61+3*AVERAGE(J61:K61)+2*AVERAGE(L61:M61))/(SUM($J$2:$M$2)+5)</f>
        <v>-0.10548356417245433</v>
      </c>
      <c r="O61" s="11">
        <f>($J$2*J61+$K$2*K61+$L$2*L61+$M$2*M61+3*AVERAGE(J61:K61)+2*AVERAGE(L61:M61))/(SUM($J$2:$M$2)+5)+P61+Q61</f>
        <v>0.3945164358275457</v>
      </c>
      <c r="P61">
        <f>VLOOKUP(D61,COND!$A$2:$B$35,2,FALSE)</f>
        <v>0.4</v>
      </c>
      <c r="Q61">
        <f>VLOOKUP(C61,COND!$D$2:$E$14,2,FALSE)</f>
        <v>0.1</v>
      </c>
      <c r="R61" s="11">
        <f>STANDARDIZE(O61,AVERAGE($O$4:$O$203),STDEV($O$4:$O$203))</f>
        <v>0.37745697499999664</v>
      </c>
      <c r="S61" s="14">
        <f>RANK(O61,$O$4:$O$1002)</f>
        <v>58</v>
      </c>
      <c r="T61" s="14">
        <f>RANK(R61,$R$4:$R$203)</f>
        <v>58</v>
      </c>
      <c r="U61">
        <f>IF(F61="",0,F61)+G61</f>
        <v>34.799999999999997</v>
      </c>
      <c r="V61">
        <f>MAX($U$4:$U$203)-U61</f>
        <v>82.3</v>
      </c>
      <c r="W61" t="e">
        <f>VLOOKUP(B61,Summary!$Q$3:$U$575,5,FALSE)</f>
        <v>#N/A</v>
      </c>
      <c r="X61" s="15">
        <f>AVERAGE(F61:G61)+AVERAGE(F61:G61)/(ABS(F61-G61))</f>
        <v>18.244660194174756</v>
      </c>
      <c r="Y61" s="15">
        <f>AVERAGE(H61:I61)+AVERAGE(H61:I61)/(ABS(I61-H61))</f>
        <v>100.69499999997831</v>
      </c>
    </row>
    <row r="62" spans="1:25" ht="15.75" thickBot="1">
      <c r="A62">
        <f>RANK(G62,$G$4:$G$1202)</f>
        <v>44</v>
      </c>
      <c r="B62" s="7" t="s">
        <v>459</v>
      </c>
      <c r="C62" t="str">
        <f>IF(ISNA(VLOOKUP($B62,Batters2!$B$1:$Y$1001,C$1,FALSE)),"",VLOOKUP($B62,Batters2!$B$1:$Y$1001,C$1,FALSE))</f>
        <v>RF</v>
      </c>
      <c r="D62">
        <f>IF(ISNA(VLOOKUP($B62,Batters2!$B$1:$Y$1001,D$1,FALSE)),"",VLOOKUP($B62,Batters2!$B$1:$Y$1001,D$1,FALSE)+1)</f>
        <v>26</v>
      </c>
      <c r="E62" t="str">
        <f>IF(ISNA(VLOOKUP($B62,Batters2!$B$1:$Y$1001,E$1,FALSE)),"",VLOOKUP($B62,Batters2!$B$1:$Y$1001,E$1,FALSE))</f>
        <v>FAR</v>
      </c>
      <c r="F62">
        <f>IF(ISNA(VLOOKUP($B62,Batters1!$B$1:$Y$985,F$1,FALSE)),"",VLOOKUP($B62,Batters1!$B$1:$Y$985,F$1,FALSE))</f>
        <v>8</v>
      </c>
      <c r="G62">
        <f>IF(ISNA(VLOOKUP($B62,Batters2!$B$1:$Y$1001,G$1,FALSE)),"",VLOOKUP($B62,Batters2!$B$1:$Y$1001,G$1,FALSE))</f>
        <v>32.299999999999997</v>
      </c>
      <c r="H62">
        <f>IF(ISNA(VLOOKUP($B62,Batters1!$B$1:$Y$985,H$1,FALSE)),"",VLOOKUP($B62,Batters1!$B$1:$Y$985,H$1,FALSE))</f>
        <v>4.5100000000000007</v>
      </c>
      <c r="I62">
        <f>IF(ISNA(VLOOKUP($B62,Batters2!$B$1:$Y$1001,I$1,FALSE)),"",VLOOKUP($B62,Batters2!$B$1:$Y$1001,I$1,FALSE))</f>
        <v>3.6999999999999993</v>
      </c>
      <c r="J62" s="11">
        <f>IF(F62="",-1,(F62-AVERAGE(F$4:F$1002))/STDEV(F$4:F$1002))</f>
        <v>-1.1905920909047465</v>
      </c>
      <c r="K62" s="11">
        <f>IF(G62="",-1,(G62-AVERAGE(G$4:G$1002))/STDEV(G$4:G$1002))</f>
        <v>0.65204046452330966</v>
      </c>
      <c r="L62" s="11">
        <f>IF(H62="",-1,(H62-AVERAGE(H$4:H$1002))/STDEV(H$4:H$1002))</f>
        <v>-0.16739407941246082</v>
      </c>
      <c r="M62" s="11">
        <f>IF(I62="",-1,(I62-AVERAGE(I$4:I$1002))/STDEV(I$4:I$1002))</f>
        <v>2.0268457472447824E-2</v>
      </c>
      <c r="N62" s="11">
        <f>($J$2*J62+$K$2*K62+$L$2*L62+$M$2*M62+3*AVERAGE(J62:K62)+2*AVERAGE(L62:M62))/(SUM($J$2:$M$2)+5)</f>
        <v>-7.6358041979771776E-3</v>
      </c>
      <c r="O62" s="11">
        <f>($J$2*J62+$K$2*K62+$L$2*L62+$M$2*M62+3*AVERAGE(J62:K62)+2*AVERAGE(L62:M62))/(SUM($J$2:$M$2)+5)+P62+Q62</f>
        <v>0.39236419580202286</v>
      </c>
      <c r="P62">
        <f>VLOOKUP(D62,COND!$A$2:$B$35,2,FALSE)</f>
        <v>0.5</v>
      </c>
      <c r="Q62">
        <f>VLOOKUP(C62,COND!$D$2:$E$14,2,FALSE)</f>
        <v>-0.1</v>
      </c>
      <c r="R62" s="11">
        <f>STANDARDIZE(O62,AVERAGE($O$4:$O$203),STDEV($O$4:$O$203))</f>
        <v>0.37487000884910188</v>
      </c>
      <c r="S62" s="14">
        <f>RANK(O62,$O$4:$O$1002)</f>
        <v>59</v>
      </c>
      <c r="T62" s="14">
        <f>RANK(R62,$R$4:$R$203)</f>
        <v>59</v>
      </c>
      <c r="U62">
        <f>IF(F62="",0,F62)+G62</f>
        <v>40.299999999999997</v>
      </c>
      <c r="V62">
        <f>MAX($U$4:$U$203)-U62</f>
        <v>76.8</v>
      </c>
      <c r="W62" t="e">
        <f>VLOOKUP(B62,Summary!$Q$3:$U$575,5,FALSE)</f>
        <v>#N/A</v>
      </c>
      <c r="X62" s="15">
        <f>AVERAGE(F62:G62)+AVERAGE(F62:G62)/(ABS(F62-G62))</f>
        <v>20.979218106995884</v>
      </c>
      <c r="Y62" s="15">
        <f>AVERAGE(H62:I62)+AVERAGE(H62:I62)/(ABS(I62-H62))</f>
        <v>9.1729012345678935</v>
      </c>
    </row>
    <row r="63" spans="1:25" ht="15.75" thickBot="1">
      <c r="A63">
        <f>RANK(G63,$G$4:$G$1202)</f>
        <v>81</v>
      </c>
      <c r="B63" s="4" t="s">
        <v>577</v>
      </c>
      <c r="C63" t="str">
        <f>IF(ISNA(VLOOKUP($B63,Batters2!$B$1:$Y$1001,C$1,FALSE)),"",VLOOKUP($B63,Batters2!$B$1:$Y$1001,C$1,FALSE))</f>
        <v>2B</v>
      </c>
      <c r="D63">
        <f>IF(ISNA(VLOOKUP($B63,Batters2!$B$1:$Y$1001,D$1,FALSE)),"",VLOOKUP($B63,Batters2!$B$1:$Y$1001,D$1,FALSE)+1)</f>
        <v>26</v>
      </c>
      <c r="E63" t="str">
        <f>IF(ISNA(VLOOKUP($B63,Batters2!$B$1:$Y$1001,E$1,FALSE)),"",VLOOKUP($B63,Batters2!$B$1:$Y$1001,E$1,FALSE))</f>
        <v>FLA</v>
      </c>
      <c r="F63">
        <f>IF(ISNA(VLOOKUP($B63,Batters1!$B$1:$Y$985,F$1,FALSE)),"",VLOOKUP($B63,Batters1!$B$1:$Y$985,F$1,FALSE))</f>
        <v>26.1</v>
      </c>
      <c r="G63">
        <f>IF(ISNA(VLOOKUP($B63,Batters2!$B$1:$Y$1001,G$1,FALSE)),"",VLOOKUP($B63,Batters2!$B$1:$Y$1001,G$1,FALSE))</f>
        <v>24.2</v>
      </c>
      <c r="H63">
        <f>IF(ISNA(VLOOKUP($B63,Batters1!$B$1:$Y$985,H$1,FALSE)),"",VLOOKUP($B63,Batters1!$B$1:$Y$985,H$1,FALSE))</f>
        <v>2.8699999999999966</v>
      </c>
      <c r="I63">
        <f>IF(ISNA(VLOOKUP($B63,Batters2!$B$1:$Y$1001,I$1,FALSE)),"",VLOOKUP($B63,Batters2!$B$1:$Y$1001,I$1,FALSE))</f>
        <v>-4.4099999999999966</v>
      </c>
      <c r="J63" s="11">
        <f>IF(F63="",-1,(F63-AVERAGE(F$4:F$1002))/STDEV(F$4:F$1002))</f>
        <v>-6.9704435949909022E-2</v>
      </c>
      <c r="K63" s="11">
        <f>IF(G63="",-1,(G63-AVERAGE(G$4:G$1002))/STDEV(G$4:G$1002))</f>
        <v>9.1160332559331189E-2</v>
      </c>
      <c r="L63" s="11">
        <f>IF(H63="",-1,(H63-AVERAGE(H$4:H$1002))/STDEV(H$4:H$1002))</f>
        <v>-0.28285031597393295</v>
      </c>
      <c r="M63" s="11">
        <f>IF(I63="",-1,(I63-AVERAGE(I$4:I$1002))/STDEV(I$4:I$1002))</f>
        <v>-0.65506921755445791</v>
      </c>
      <c r="N63" s="11">
        <f>($J$2*J63+$K$2*K63+$L$2*L63+$M$2*M63+3*AVERAGE(J63:K63)+2*AVERAGE(L63:M63))/(SUM($J$2:$M$2)+5)</f>
        <v>-0.21621054807927306</v>
      </c>
      <c r="O63" s="11">
        <f>($J$2*J63+$K$2*K63+$L$2*L63+$M$2*M63+3*AVERAGE(J63:K63)+2*AVERAGE(L63:M63))/(SUM($J$2:$M$2)+5)+P63+Q63</f>
        <v>0.38378945192072689</v>
      </c>
      <c r="P63">
        <f>VLOOKUP(D63,COND!$A$2:$B$35,2,FALSE)</f>
        <v>0.5</v>
      </c>
      <c r="Q63">
        <f>VLOOKUP(C63,COND!$D$2:$E$14,2,FALSE)</f>
        <v>0.1</v>
      </c>
      <c r="R63" s="11">
        <f>STANDARDIZE(O63,AVERAGE($O$4:$O$203),STDEV($O$4:$O$203))</f>
        <v>0.36456327172385222</v>
      </c>
      <c r="S63" s="14">
        <f>RANK(O63,$O$4:$O$1002)</f>
        <v>60</v>
      </c>
      <c r="T63" s="14">
        <f>RANK(R63,$R$4:$R$203)</f>
        <v>60</v>
      </c>
      <c r="U63">
        <f>IF(F63="",0,F63)+G63</f>
        <v>50.3</v>
      </c>
      <c r="V63">
        <f>MAX($U$4:$U$203)-U63</f>
        <v>66.8</v>
      </c>
      <c r="W63">
        <f>VLOOKUP(B63,Summary!$Q$3:$U$575,5,FALSE)</f>
        <v>60</v>
      </c>
      <c r="X63" s="15">
        <f>AVERAGE(F63:G63)+AVERAGE(F63:G63)/(ABS(F63-G63))</f>
        <v>38.386842105263142</v>
      </c>
      <c r="Y63" s="15">
        <f>AVERAGE(H63:I63)+AVERAGE(H63:I63)/(ABS(I63-H63))</f>
        <v>-0.87576923076923086</v>
      </c>
    </row>
    <row r="64" spans="1:25" ht="15.75" thickBot="1">
      <c r="A64">
        <f>RANK(G64,$G$4:$G$1202)</f>
        <v>55</v>
      </c>
      <c r="B64" s="4" t="s">
        <v>49</v>
      </c>
      <c r="C64" t="str">
        <f>IF(ISNA(VLOOKUP($B64,Batters2!$B$1:$Y$1001,C$1,FALSE)),"",VLOOKUP($B64,Batters2!$B$1:$Y$1001,C$1,FALSE))</f>
        <v>1B</v>
      </c>
      <c r="D64">
        <f>IF(ISNA(VLOOKUP($B64,Batters2!$B$1:$Y$1001,D$1,FALSE)),"",VLOOKUP($B64,Batters2!$B$1:$Y$1001,D$1,FALSE)+1)</f>
        <v>34</v>
      </c>
      <c r="E64" t="str">
        <f>IF(ISNA(VLOOKUP($B64,Batters2!$B$1:$Y$1001,E$1,FALSE)),"",VLOOKUP($B64,Batters2!$B$1:$Y$1001,E$1,FALSE))</f>
        <v>TEM(2)</v>
      </c>
      <c r="F64">
        <f>IF(ISNA(VLOOKUP($B64,Batters1!$B$1:$Y$985,F$1,FALSE)),"",VLOOKUP($B64,Batters1!$B$1:$Y$985,F$1,FALSE))</f>
        <v>56.4</v>
      </c>
      <c r="G64">
        <f>IF(ISNA(VLOOKUP($B64,Batters2!$B$1:$Y$1001,G$1,FALSE)),"",VLOOKUP($B64,Batters2!$B$1:$Y$1001,G$1,FALSE))</f>
        <v>29.6</v>
      </c>
      <c r="H64">
        <f>IF(ISNA(VLOOKUP($B64,Batters1!$B$1:$Y$985,H$1,FALSE)),"",VLOOKUP($B64,Batters1!$B$1:$Y$985,H$1,FALSE))</f>
        <v>39.079999999999984</v>
      </c>
      <c r="I64">
        <f>IF(ISNA(VLOOKUP($B64,Batters2!$B$1:$Y$1001,I$1,FALSE)),"",VLOOKUP($B64,Batters2!$B$1:$Y$1001,I$1,FALSE))</f>
        <v>15.79</v>
      </c>
      <c r="J64" s="11">
        <f>IF(F64="",-1,(F64-AVERAGE(F$4:F$1002))/STDEV(F$4:F$1002))</f>
        <v>1.8066986549413377</v>
      </c>
      <c r="K64" s="11">
        <f>IF(G64="",-1,(G64-AVERAGE(G$4:G$1002))/STDEV(G$4:G$1002))</f>
        <v>0.46508042053531712</v>
      </c>
      <c r="L64" s="11">
        <f>IF(H64="",-1,(H64-AVERAGE(H$4:H$1002))/STDEV(H$4:H$1002))</f>
        <v>2.2663389071302698</v>
      </c>
      <c r="M64" s="11">
        <f>IF(I64="",-1,(I64-AVERAGE(I$4:I$1002))/STDEV(I$4:I$1002))</f>
        <v>1.0270295537825951</v>
      </c>
      <c r="N64" s="11">
        <f>($J$2*J64+$K$2*K64+$L$2*L64+$M$2*M64+3*AVERAGE(J64:K64)+2*AVERAGE(L64:M64))/(SUM($J$2:$M$2)+5)</f>
        <v>1.1335457008545735</v>
      </c>
      <c r="O64" s="11">
        <f>($J$2*J64+$K$2*K64+$L$2*L64+$M$2*M64+3*AVERAGE(J64:K64)+2*AVERAGE(L64:M64))/(SUM($J$2:$M$2)+5)+P64+Q64</f>
        <v>0.38354570085457357</v>
      </c>
      <c r="P64">
        <f>VLOOKUP(D64,COND!$A$2:$B$35,2,FALSE)</f>
        <v>-0.45</v>
      </c>
      <c r="Q64">
        <f>VLOOKUP(C64,COND!$D$2:$E$14,2,FALSE)</f>
        <v>-0.3</v>
      </c>
      <c r="R64" s="11">
        <f>STANDARDIZE(O64,AVERAGE($O$4:$O$203),STDEV($O$4:$O$203))</f>
        <v>0.36427028592770244</v>
      </c>
      <c r="S64" s="14">
        <f>RANK(O64,$O$4:$O$1002)</f>
        <v>61</v>
      </c>
      <c r="T64" s="14">
        <f>RANK(R64,$R$4:$R$203)</f>
        <v>61</v>
      </c>
      <c r="U64">
        <f>IF(F64="",0,F64)+G64</f>
        <v>86</v>
      </c>
      <c r="V64">
        <f>MAX($U$4:$U$203)-U64</f>
        <v>31.099999999999994</v>
      </c>
      <c r="W64" t="e">
        <f>VLOOKUP(B64,Summary!$Q$3:$U$575,5,FALSE)</f>
        <v>#N/A</v>
      </c>
      <c r="X64" s="15">
        <f>AVERAGE(F64:G64)+AVERAGE(F64:G64)/(ABS(F64-G64))</f>
        <v>44.604477611940297</v>
      </c>
      <c r="Y64" s="15">
        <f>AVERAGE(H64:I64)+AVERAGE(H64:I64)/(ABS(I64-H64))</f>
        <v>28.612973379132669</v>
      </c>
    </row>
    <row r="65" spans="1:25" ht="15.75" thickBot="1">
      <c r="A65">
        <f>RANK(G65,$G$4:$G$1202)</f>
        <v>40</v>
      </c>
      <c r="B65" s="7" t="s">
        <v>645</v>
      </c>
      <c r="C65" t="str">
        <f>IF(ISNA(VLOOKUP($B65,Batters2!$B$1:$Y$1001,C$1,FALSE)),"",VLOOKUP($B65,Batters2!$B$1:$Y$1001,C$1,FALSE))</f>
        <v>1B</v>
      </c>
      <c r="D65">
        <f>IF(ISNA(VLOOKUP($B65,Batters2!$B$1:$Y$1001,D$1,FALSE)),"",VLOOKUP($B65,Batters2!$B$1:$Y$1001,D$1,FALSE)+1)</f>
        <v>26</v>
      </c>
      <c r="E65" t="str">
        <f>IF(ISNA(VLOOKUP($B65,Batters2!$B$1:$Y$1001,E$1,FALSE)),"",VLOOKUP($B65,Batters2!$B$1:$Y$1001,E$1,FALSE))</f>
        <v>DUL</v>
      </c>
      <c r="F65" t="str">
        <f>IF(ISNA(VLOOKUP($B65,Batters1!$B$1:$Y$985,F$1,FALSE)),"",VLOOKUP($B65,Batters1!$B$1:$Y$985,F$1,FALSE))</f>
        <v/>
      </c>
      <c r="G65">
        <f>IF(ISNA(VLOOKUP($B65,Batters2!$B$1:$Y$1001,G$1,FALSE)),"",VLOOKUP($B65,Batters2!$B$1:$Y$1001,G$1,FALSE))</f>
        <v>33.799999999999997</v>
      </c>
      <c r="H65" t="str">
        <f>IF(ISNA(VLOOKUP($B65,Batters1!$B$1:$Y$985,H$1,FALSE)),"",VLOOKUP($B65,Batters1!$B$1:$Y$985,H$1,FALSE))</f>
        <v/>
      </c>
      <c r="I65">
        <f>IF(ISNA(VLOOKUP($B65,Batters2!$B$1:$Y$1001,I$1,FALSE)),"",VLOOKUP($B65,Batters2!$B$1:$Y$1001,I$1,FALSE))</f>
        <v>9.8299999999999965</v>
      </c>
      <c r="J65" s="11">
        <f>IF(F65="",-1,(F65-AVERAGE(F$4:F$1002))/STDEV(F$4:F$1002))</f>
        <v>-1</v>
      </c>
      <c r="K65" s="11">
        <f>IF(G65="",-1,(G65-AVERAGE(G$4:G$1002))/STDEV(G$4:G$1002))</f>
        <v>0.75590715562775024</v>
      </c>
      <c r="L65" s="11">
        <f>IF(H65="",-1,(H65-AVERAGE(H$4:H$1002))/STDEV(H$4:H$1002))</f>
        <v>-1</v>
      </c>
      <c r="M65" s="11">
        <f>IF(I65="",-1,(I65-AVERAGE(I$4:I$1002))/STDEV(I$4:I$1002))</f>
        <v>0.53072714402176135</v>
      </c>
      <c r="N65" s="11">
        <f>($J$2*J65+$K$2*K65+$L$2*L65+$M$2*M65+3*AVERAGE(J65:K65)+2*AVERAGE(L65:M65))/(SUM($J$2:$M$2)+5)</f>
        <v>0.11479568830383506</v>
      </c>
      <c r="O65" s="11">
        <f>($J$2*J65+$K$2*K65+$L$2*L65+$M$2*M65+3*AVERAGE(J65:K65)+2*AVERAGE(L65:M65))/(SUM($J$2:$M$2)+5)+P65+Q65</f>
        <v>0.31479568830383503</v>
      </c>
      <c r="P65">
        <f>VLOOKUP(D65,COND!$A$2:$B$35,2,FALSE)</f>
        <v>0.5</v>
      </c>
      <c r="Q65">
        <f>VLOOKUP(C65,COND!$D$2:$E$14,2,FALSE)</f>
        <v>-0.3</v>
      </c>
      <c r="R65" s="11">
        <f>STANDARDIZE(O65,AVERAGE($O$4:$O$203),STDEV($O$4:$O$203))</f>
        <v>0.28163361286464844</v>
      </c>
      <c r="S65" s="14">
        <f>RANK(O65,$O$4:$O$1002)</f>
        <v>62</v>
      </c>
      <c r="T65" s="14">
        <f>RANK(R65,$R$4:$R$203)</f>
        <v>62</v>
      </c>
      <c r="U65">
        <f>IF(F65="",0,F65)+G65</f>
        <v>33.799999999999997</v>
      </c>
      <c r="V65">
        <f>MAX($U$4:$U$203)-U65</f>
        <v>83.3</v>
      </c>
      <c r="W65" t="e">
        <f>VLOOKUP(B65,Summary!$Q$3:$U$575,5,FALSE)</f>
        <v>#N/A</v>
      </c>
      <c r="X65" s="15" t="e">
        <f>AVERAGE(F65:G65)+AVERAGE(F65:G65)/(ABS(F65-G65))</f>
        <v>#VALUE!</v>
      </c>
      <c r="Y65" s="15" t="e">
        <f>AVERAGE(H65:I65)+AVERAGE(H65:I65)/(ABS(I65-H65))</f>
        <v>#VALUE!</v>
      </c>
    </row>
    <row r="66" spans="1:25" ht="15.75" thickBot="1">
      <c r="A66">
        <f>RANK(G66,$G$4:$G$1202)</f>
        <v>109</v>
      </c>
      <c r="B66" s="4" t="s">
        <v>304</v>
      </c>
      <c r="C66" t="str">
        <f>IF(ISNA(VLOOKUP($B66,Batters2!$B$1:$Y$1001,C$1,FALSE)),"",VLOOKUP($B66,Batters2!$B$1:$Y$1001,C$1,FALSE))</f>
        <v>SS</v>
      </c>
      <c r="D66">
        <f>IF(ISNA(VLOOKUP($B66,Batters2!$B$1:$Y$1001,D$1,FALSE)),"",VLOOKUP($B66,Batters2!$B$1:$Y$1001,D$1,FALSE)+1)</f>
        <v>29</v>
      </c>
      <c r="E66" t="str">
        <f>IF(ISNA(VLOOKUP($B66,Batters2!$B$1:$Y$1001,E$1,FALSE)),"",VLOOKUP($B66,Batters2!$B$1:$Y$1001,E$1,FALSE))</f>
        <v>NO</v>
      </c>
      <c r="F66">
        <f>IF(ISNA(VLOOKUP($B66,Batters1!$B$1:$Y$985,F$1,FALSE)),"",VLOOKUP($B66,Batters1!$B$1:$Y$985,F$1,FALSE))</f>
        <v>42.6</v>
      </c>
      <c r="G66">
        <f>IF(ISNA(VLOOKUP($B66,Batters2!$B$1:$Y$1001,G$1,FALSE)),"",VLOOKUP($B66,Batters2!$B$1:$Y$1001,G$1,FALSE))</f>
        <v>17.399999999999999</v>
      </c>
      <c r="H66">
        <f>IF(ISNA(VLOOKUP($B66,Batters1!$B$1:$Y$985,H$1,FALSE)),"",VLOOKUP($B66,Batters1!$B$1:$Y$985,H$1,FALSE))</f>
        <v>10.319999999999963</v>
      </c>
      <c r="I66">
        <f>IF(ISNA(VLOOKUP($B66,Batters2!$B$1:$Y$1001,I$1,FALSE)),"",VLOOKUP($B66,Batters2!$B$1:$Y$1001,I$1,FALSE))</f>
        <v>-7.4299999999999891</v>
      </c>
      <c r="J66" s="11">
        <f>IF(F66="",-1,(F66-AVERAGE(F$4:F$1002))/STDEV(F$4:F$1002))</f>
        <v>0.9520992274067106</v>
      </c>
      <c r="K66" s="11">
        <f>IF(G66="",-1,(G66-AVERAGE(G$4:G$1002))/STDEV(G$4:G$1002))</f>
        <v>-0.37970200044746577</v>
      </c>
      <c r="L66" s="11">
        <f>IF(H66="",-1,(H66-AVERAGE(H$4:H$1002))/STDEV(H$4:H$1002))</f>
        <v>0.24163075864982386</v>
      </c>
      <c r="M66" s="11">
        <f>IF(I66="",-1,(I66-AVERAGE(I$4:I$1002))/STDEV(I$4:I$1002))</f>
        <v>-0.90655131109098708</v>
      </c>
      <c r="N66" s="11">
        <f>($J$2*J66+$K$2*K66+$L$2*L66+$M$2*M66+3*AVERAGE(J66:K66)+2*AVERAGE(L66:M66))/(SUM($J$2:$M$2)+5)</f>
        <v>-0.19843423400698693</v>
      </c>
      <c r="O66" s="11">
        <f>($J$2*J66+$K$2*K66+$L$2*L66+$M$2*M66+3*AVERAGE(J66:K66)+2*AVERAGE(L66:M66))/(SUM($J$2:$M$2)+5)+P66+Q66</f>
        <v>0.3015657659930131</v>
      </c>
      <c r="P66">
        <f>VLOOKUP(D66,COND!$A$2:$B$35,2,FALSE)</f>
        <v>0.2</v>
      </c>
      <c r="Q66">
        <f>VLOOKUP(C66,COND!$D$2:$E$14,2,FALSE)</f>
        <v>0.3</v>
      </c>
      <c r="R66" s="11">
        <f>STANDARDIZE(O66,AVERAGE($O$4:$O$203),STDEV($O$4:$O$203))</f>
        <v>0.26573140828189085</v>
      </c>
      <c r="S66" s="14">
        <f>RANK(O66,$O$4:$O$1002)</f>
        <v>63</v>
      </c>
      <c r="T66" s="14">
        <f>RANK(R66,$R$4:$R$203)</f>
        <v>63</v>
      </c>
      <c r="U66">
        <f>IF(F66="",0,F66)+G66</f>
        <v>60</v>
      </c>
      <c r="V66">
        <f>MAX($U$4:$U$203)-U66</f>
        <v>57.099999999999994</v>
      </c>
      <c r="W66" t="e">
        <f>VLOOKUP(B66,Summary!$Q$3:$U$575,5,FALSE)</f>
        <v>#N/A</v>
      </c>
      <c r="X66" s="15">
        <f>AVERAGE(F66:G66)+AVERAGE(F66:G66)/(ABS(F66-G66))</f>
        <v>31.19047619047619</v>
      </c>
      <c r="Y66" s="15">
        <f>AVERAGE(H66:I66)+AVERAGE(H66:I66)/(ABS(I66-H66))</f>
        <v>1.5264084507042117</v>
      </c>
    </row>
    <row r="67" spans="1:25" ht="15.75" thickBot="1">
      <c r="A67">
        <f>RANK(G67,$G$4:$G$1202)</f>
        <v>80</v>
      </c>
      <c r="B67" s="7" t="s">
        <v>190</v>
      </c>
      <c r="C67" t="str">
        <f>IF(ISNA(VLOOKUP($B67,Batters2!$B$1:$Y$1001,C$1,FALSE)),"",VLOOKUP($B67,Batters2!$B$1:$Y$1001,C$1,FALSE))</f>
        <v>1B</v>
      </c>
      <c r="D67">
        <f>IF(ISNA(VLOOKUP($B67,Batters2!$B$1:$Y$1001,D$1,FALSE)),"",VLOOKUP($B67,Batters2!$B$1:$Y$1001,D$1,FALSE)+1)</f>
        <v>30</v>
      </c>
      <c r="E67" t="str">
        <f>IF(ISNA(VLOOKUP($B67,Batters2!$B$1:$Y$1001,E$1,FALSE)),"",VLOOKUP($B67,Batters2!$B$1:$Y$1001,E$1,FALSE))</f>
        <v>NJ</v>
      </c>
      <c r="F67">
        <f>IF(ISNA(VLOOKUP($B67,Batters1!$B$1:$Y$985,F$1,FALSE)),"",VLOOKUP($B67,Batters1!$B$1:$Y$985,F$1,FALSE))</f>
        <v>42.2</v>
      </c>
      <c r="G67">
        <f>IF(ISNA(VLOOKUP($B67,Batters2!$B$1:$Y$1001,G$1,FALSE)),"",VLOOKUP($B67,Batters2!$B$1:$Y$1001,G$1,FALSE))</f>
        <v>24.7</v>
      </c>
      <c r="H67">
        <f>IF(ISNA(VLOOKUP($B67,Batters1!$B$1:$Y$985,H$1,FALSE)),"",VLOOKUP($B67,Batters1!$B$1:$Y$985,H$1,FALSE))</f>
        <v>23.5</v>
      </c>
      <c r="I67">
        <f>IF(ISNA(VLOOKUP($B67,Batters2!$B$1:$Y$1001,I$1,FALSE)),"",VLOOKUP($B67,Batters2!$B$1:$Y$1001,I$1,FALSE))</f>
        <v>7.9500000000000011</v>
      </c>
      <c r="J67" s="11">
        <f>IF(F67="",-1,(F67-AVERAGE(F$4:F$1002))/STDEV(F$4:F$1002))</f>
        <v>0.92732822950715632</v>
      </c>
      <c r="K67" s="11">
        <f>IF(G67="",-1,(G67-AVERAGE(G$4:G$1002))/STDEV(G$4:G$1002))</f>
        <v>0.12578256292747803</v>
      </c>
      <c r="L67" s="11">
        <f>IF(H67="",-1,(H67-AVERAGE(H$4:H$1002))/STDEV(H$4:H$1002))</f>
        <v>1.169504659796289</v>
      </c>
      <c r="M67" s="11">
        <f>IF(I67="",-1,(I67-AVERAGE(I$4:I$1002))/STDEV(I$4:I$1002))</f>
        <v>0.37417537718445182</v>
      </c>
      <c r="N67" s="11">
        <f>($J$2*J67+$K$2*K67+$L$2*L67+$M$2*M67+3*AVERAGE(J67:K67)+2*AVERAGE(L67:M67))/(SUM($J$2:$M$2)+5)</f>
        <v>0.49434219292807813</v>
      </c>
      <c r="O67" s="11">
        <f>($J$2*J67+$K$2*K67+$L$2*L67+$M$2*M67+3*AVERAGE(J67:K67)+2*AVERAGE(L67:M67))/(SUM($J$2:$M$2)+5)+P67+Q67</f>
        <v>0.29434219292807812</v>
      </c>
      <c r="P67">
        <f>VLOOKUP(D67,COND!$A$2:$B$35,2,FALSE)</f>
        <v>0.1</v>
      </c>
      <c r="Q67">
        <f>VLOOKUP(C67,COND!$D$2:$E$14,2,FALSE)</f>
        <v>-0.3</v>
      </c>
      <c r="R67" s="11">
        <f>STANDARDIZE(O67,AVERAGE($O$4:$O$203),STDEV($O$4:$O$203))</f>
        <v>0.25704876192930187</v>
      </c>
      <c r="S67" s="14">
        <f>RANK(O67,$O$4:$O$1002)</f>
        <v>64</v>
      </c>
      <c r="T67" s="14">
        <f>RANK(R67,$R$4:$R$203)</f>
        <v>64</v>
      </c>
      <c r="U67">
        <f>IF(F67="",0,F67)+G67</f>
        <v>66.900000000000006</v>
      </c>
      <c r="V67">
        <f>MAX($U$4:$U$203)-U67</f>
        <v>50.199999999999989</v>
      </c>
      <c r="W67" t="e">
        <f>VLOOKUP(B67,Summary!$Q$3:$U$575,5,FALSE)</f>
        <v>#N/A</v>
      </c>
      <c r="X67" s="15">
        <f>AVERAGE(F67:G67)+AVERAGE(F67:G67)/(ABS(F67-G67))</f>
        <v>35.361428571428576</v>
      </c>
      <c r="Y67" s="15">
        <f>AVERAGE(H67:I67)+AVERAGE(H67:I67)/(ABS(I67-H67))</f>
        <v>16.736254019292605</v>
      </c>
    </row>
    <row r="68" spans="1:25" ht="15.75" thickBot="1">
      <c r="A68">
        <f>RANK(G68,$G$4:$G$1202)</f>
        <v>103</v>
      </c>
      <c r="B68" s="4" t="s">
        <v>60</v>
      </c>
      <c r="C68" t="str">
        <f>IF(ISNA(VLOOKUP($B68,Batters2!$B$1:$Y$1001,C$1,FALSE)),"",VLOOKUP($B68,Batters2!$B$1:$Y$1001,C$1,FALSE))</f>
        <v>2B</v>
      </c>
      <c r="D68">
        <f>IF(ISNA(VLOOKUP($B68,Batters2!$B$1:$Y$1001,D$1,FALSE)),"",VLOOKUP($B68,Batters2!$B$1:$Y$1001,D$1,FALSE)+1)</f>
        <v>25</v>
      </c>
      <c r="E68" t="str">
        <f>IF(ISNA(VLOOKUP($B68,Batters2!$B$1:$Y$1001,E$1,FALSE)),"",VLOOKUP($B68,Batters2!$B$1:$Y$1001,E$1,FALSE))</f>
        <v>TEM</v>
      </c>
      <c r="F68" t="str">
        <f>IF(ISNA(VLOOKUP($B68,Batters1!$B$1:$Y$985,F$1,FALSE)),"",VLOOKUP($B68,Batters1!$B$1:$Y$985,F$1,FALSE))</f>
        <v/>
      </c>
      <c r="G68">
        <f>IF(ISNA(VLOOKUP($B68,Batters2!$B$1:$Y$1001,G$1,FALSE)),"",VLOOKUP($B68,Batters2!$B$1:$Y$1001,G$1,FALSE))</f>
        <v>18.5</v>
      </c>
      <c r="H68" t="str">
        <f>IF(ISNA(VLOOKUP($B68,Batters1!$B$1:$Y$985,H$1,FALSE)),"",VLOOKUP($B68,Batters1!$B$1:$Y$985,H$1,FALSE))</f>
        <v/>
      </c>
      <c r="I68">
        <f>IF(ISNA(VLOOKUP($B68,Batters2!$B$1:$Y$1001,I$1,FALSE)),"",VLOOKUP($B68,Batters2!$B$1:$Y$1001,I$1,FALSE))</f>
        <v>8.6699999999999946</v>
      </c>
      <c r="J68" s="11">
        <f>IF(F68="",-1,(F68-AVERAGE(F$4:F$1002))/STDEV(F$4:F$1002))</f>
        <v>-1</v>
      </c>
      <c r="K68" s="11">
        <f>IF(G68="",-1,(G68-AVERAGE(G$4:G$1002))/STDEV(G$4:G$1002))</f>
        <v>-0.30353309363754266</v>
      </c>
      <c r="L68" s="11">
        <f>IF(H68="",-1,(H68-AVERAGE(H$4:H$1002))/STDEV(H$4:H$1002))</f>
        <v>-1</v>
      </c>
      <c r="M68" s="11">
        <f>IF(I68="",-1,(I68-AVERAGE(I$4:I$1002))/STDEV(I$4:I$1002))</f>
        <v>0.4341313729944849</v>
      </c>
      <c r="N68" s="11">
        <f>($J$2*J68+$K$2*K68+$L$2*L68+$M$2*M68+3*AVERAGE(J68:K68)+2*AVERAGE(L68:M68))/(SUM($J$2:$M$2)+5)</f>
        <v>-0.30613529065033557</v>
      </c>
      <c r="O68" s="11">
        <f>($J$2*J68+$K$2*K68+$L$2*L68+$M$2*M68+3*AVERAGE(J68:K68)+2*AVERAGE(L68:M68))/(SUM($J$2:$M$2)+5)+P68+Q68</f>
        <v>0.29386470934966447</v>
      </c>
      <c r="P68">
        <f>VLOOKUP(D68,COND!$A$2:$B$35,2,FALSE)</f>
        <v>0.5</v>
      </c>
      <c r="Q68">
        <f>VLOOKUP(C68,COND!$D$2:$E$14,2,FALSE)</f>
        <v>0.1</v>
      </c>
      <c r="R68" s="11">
        <f>STANDARDIZE(O68,AVERAGE($O$4:$O$203),STDEV($O$4:$O$203))</f>
        <v>0.2564748325160785</v>
      </c>
      <c r="S68" s="14">
        <f>RANK(O68,$O$4:$O$1002)</f>
        <v>65</v>
      </c>
      <c r="T68" s="14">
        <f>RANK(R68,$R$4:$R$203)</f>
        <v>65</v>
      </c>
      <c r="U68">
        <f>IF(F68="",0,F68)+G68</f>
        <v>18.5</v>
      </c>
      <c r="V68">
        <f>MAX($U$4:$U$203)-U68</f>
        <v>98.6</v>
      </c>
      <c r="W68">
        <f>VLOOKUP(B68,Summary!$Q$3:$U$575,5,FALSE)</f>
        <v>31</v>
      </c>
      <c r="X68" s="15" t="e">
        <f>AVERAGE(F68:G68)+AVERAGE(F68:G68)/(ABS(F68-G68))</f>
        <v>#VALUE!</v>
      </c>
      <c r="Y68" s="15" t="e">
        <f>AVERAGE(H68:I68)+AVERAGE(H68:I68)/(ABS(I68-H68))</f>
        <v>#VALUE!</v>
      </c>
    </row>
    <row r="69" spans="1:25" ht="15.75" thickBot="1">
      <c r="A69">
        <f>RANK(G69,$G$4:$G$1202)</f>
        <v>71</v>
      </c>
      <c r="B69" s="7" t="s">
        <v>153</v>
      </c>
      <c r="C69" t="str">
        <f>IF(ISNA(VLOOKUP($B69,Batters2!$B$1:$Y$1001,C$1,FALSE)),"",VLOOKUP($B69,Batters2!$B$1:$Y$1001,C$1,FALSE))</f>
        <v>C</v>
      </c>
      <c r="D69">
        <f>IF(ISNA(VLOOKUP($B69,Batters2!$B$1:$Y$1001,D$1,FALSE)),"",VLOOKUP($B69,Batters2!$B$1:$Y$1001,D$1,FALSE)+1)</f>
        <v>26</v>
      </c>
      <c r="E69" t="str">
        <f>IF(ISNA(VLOOKUP($B69,Batters2!$B$1:$Y$1001,E$1,FALSE)),"",VLOOKUP($B69,Batters2!$B$1:$Y$1001,E$1,FALSE))</f>
        <v>BAK</v>
      </c>
      <c r="F69">
        <f>IF(ISNA(VLOOKUP($B69,Batters1!$B$1:$Y$985,F$1,FALSE)),"",VLOOKUP($B69,Batters1!$B$1:$Y$985,F$1,FALSE))</f>
        <v>22.3</v>
      </c>
      <c r="G69">
        <f>IF(ISNA(VLOOKUP($B69,Batters2!$B$1:$Y$1001,G$1,FALSE)),"",VLOOKUP($B69,Batters2!$B$1:$Y$1001,G$1,FALSE))</f>
        <v>26.6</v>
      </c>
      <c r="H69">
        <f>IF(ISNA(VLOOKUP($B69,Batters1!$B$1:$Y$985,H$1,FALSE)),"",VLOOKUP($B69,Batters1!$B$1:$Y$985,H$1,FALSE))</f>
        <v>-13.230000000000006</v>
      </c>
      <c r="I69">
        <f>IF(ISNA(VLOOKUP($B69,Batters2!$B$1:$Y$1001,I$1,FALSE)),"",VLOOKUP($B69,Batters2!$B$1:$Y$1001,I$1,FALSE))</f>
        <v>-7.25</v>
      </c>
      <c r="J69" s="11">
        <f>IF(F69="",-1,(F69-AVERAGE(F$4:F$1002))/STDEV(F$4:F$1002))</f>
        <v>-0.305028915995676</v>
      </c>
      <c r="K69" s="11">
        <f>IF(G69="",-1,(G69-AVERAGE(G$4:G$1002))/STDEV(G$4:G$1002))</f>
        <v>0.25734703832643613</v>
      </c>
      <c r="L69" s="11">
        <f>IF(H69="",-1,(H69-AVERAGE(H$4:H$1002))/STDEV(H$4:H$1002))</f>
        <v>-1.4162926383152112</v>
      </c>
      <c r="M69" s="11">
        <f>IF(I69="",-1,(I69-AVERAGE(I$4:I$1002))/STDEV(I$4:I$1002))</f>
        <v>-0.89156231213847958</v>
      </c>
      <c r="N69" s="11">
        <f>($J$2*J69+$K$2*K69+$L$2*L69+$M$2*M69+3*AVERAGE(J69:K69)+2*AVERAGE(L69:M69))/(SUM($J$2:$M$2)+5)</f>
        <v>-0.42065193026612291</v>
      </c>
      <c r="O69" s="11">
        <f>($J$2*J69+$K$2*K69+$L$2*L69+$M$2*M69+3*AVERAGE(J69:K69)+2*AVERAGE(L69:M69))/(SUM($J$2:$M$2)+5)+P69+Q69</f>
        <v>0.2793480697338771</v>
      </c>
      <c r="P69">
        <f>VLOOKUP(D69,COND!$A$2:$B$35,2,FALSE)</f>
        <v>0.5</v>
      </c>
      <c r="Q69">
        <f>VLOOKUP(C69,COND!$D$2:$E$14,2,FALSE)</f>
        <v>0.2</v>
      </c>
      <c r="R69" s="11">
        <f>STANDARDIZE(O69,AVERAGE($O$4:$O$203),STDEV($O$4:$O$203))</f>
        <v>0.23902600949195654</v>
      </c>
      <c r="S69" s="14">
        <f>RANK(O69,$O$4:$O$1002)</f>
        <v>66</v>
      </c>
      <c r="T69" s="14">
        <f>RANK(R69,$R$4:$R$203)</f>
        <v>66</v>
      </c>
      <c r="U69">
        <f>IF(F69="",0,F69)+G69</f>
        <v>48.900000000000006</v>
      </c>
      <c r="V69">
        <f>MAX($U$4:$U$203)-U69</f>
        <v>68.199999999999989</v>
      </c>
      <c r="W69" t="e">
        <f>VLOOKUP(B69,Summary!$Q$3:$U$575,5,FALSE)</f>
        <v>#N/A</v>
      </c>
      <c r="X69" s="15">
        <f>AVERAGE(F69:G69)+AVERAGE(F69:G69)/(ABS(F69-G69))</f>
        <v>30.13604651162791</v>
      </c>
      <c r="Y69" s="15">
        <f>AVERAGE(H69:I69)+AVERAGE(H69:I69)/(ABS(I69-H69))</f>
        <v>-11.9523745819398</v>
      </c>
    </row>
    <row r="70" spans="1:25" ht="15.75" thickBot="1">
      <c r="A70">
        <f>RANK(G70,$G$4:$G$1202)</f>
        <v>98</v>
      </c>
      <c r="B70" s="7" t="s">
        <v>381</v>
      </c>
      <c r="C70" t="str">
        <f>IF(ISNA(VLOOKUP($B70,Batters2!$B$1:$Y$1001,C$1,FALSE)),"",VLOOKUP($B70,Batters2!$B$1:$Y$1001,C$1,FALSE))</f>
        <v>RF</v>
      </c>
      <c r="D70">
        <f>IF(ISNA(VLOOKUP($B70,Batters2!$B$1:$Y$1001,D$1,FALSE)),"",VLOOKUP($B70,Batters2!$B$1:$Y$1001,D$1,FALSE)+1)</f>
        <v>30</v>
      </c>
      <c r="E70" t="str">
        <f>IF(ISNA(VLOOKUP($B70,Batters2!$B$1:$Y$1001,E$1,FALSE)),"",VLOOKUP($B70,Batters2!$B$1:$Y$1001,E$1,FALSE))</f>
        <v>CAN</v>
      </c>
      <c r="F70">
        <f>IF(ISNA(VLOOKUP($B70,Batters1!$B$1:$Y$985,F$1,FALSE)),"",VLOOKUP($B70,Batters1!$B$1:$Y$985,F$1,FALSE))</f>
        <v>41.9</v>
      </c>
      <c r="G70">
        <f>IF(ISNA(VLOOKUP($B70,Batters2!$B$1:$Y$1001,G$1,FALSE)),"",VLOOKUP($B70,Batters2!$B$1:$Y$1001,G$1,FALSE))</f>
        <v>19.8</v>
      </c>
      <c r="H70">
        <f>IF(ISNA(VLOOKUP($B70,Batters1!$B$1:$Y$985,H$1,FALSE)),"",VLOOKUP($B70,Batters1!$B$1:$Y$985,H$1,FALSE))</f>
        <v>19.419999999999984</v>
      </c>
      <c r="I70">
        <f>IF(ISNA(VLOOKUP($B70,Batters2!$B$1:$Y$1001,I$1,FALSE)),"",VLOOKUP($B70,Batters2!$B$1:$Y$1001,I$1,FALSE))</f>
        <v>3.16</v>
      </c>
      <c r="J70" s="11">
        <f>IF(F70="",-1,(F70-AVERAGE(F$4:F$1002))/STDEV(F$4:F$1002))</f>
        <v>0.90874998108249028</v>
      </c>
      <c r="K70" s="11">
        <f>IF(G70="",-1,(G70-AVERAGE(G$4:G$1002))/STDEV(G$4:G$1002))</f>
        <v>-0.21351529468036082</v>
      </c>
      <c r="L70" s="11">
        <f>IF(H70="",-1,(H70-AVERAGE(H$4:H$1002))/STDEV(H$4:H$1002))</f>
        <v>0.8822720712775044</v>
      </c>
      <c r="M70" s="11">
        <f>IF(I70="",-1,(I70-AVERAGE(I$4:I$1002))/STDEV(I$4:I$1002))</f>
        <v>-2.4698539385077298E-2</v>
      </c>
      <c r="N70" s="11">
        <f>($J$2*J70+$K$2*K70+$L$2*L70+$M$2*M70+3*AVERAGE(J70:K70)+2*AVERAGE(L70:M70))/(SUM($J$2:$M$2)+5)</f>
        <v>0.20645310209674397</v>
      </c>
      <c r="O70" s="11">
        <f>($J$2*J70+$K$2*K70+$L$2*L70+$M$2*M70+3*AVERAGE(J70:K70)+2*AVERAGE(L70:M70))/(SUM($J$2:$M$2)+5)+P70+Q70</f>
        <v>0.20645310209674397</v>
      </c>
      <c r="P70">
        <f>VLOOKUP(D70,COND!$A$2:$B$35,2,FALSE)</f>
        <v>0.1</v>
      </c>
      <c r="Q70">
        <f>VLOOKUP(C70,COND!$D$2:$E$14,2,FALSE)</f>
        <v>-0.1</v>
      </c>
      <c r="R70" s="11">
        <f>STANDARDIZE(O70,AVERAGE($O$4:$O$203),STDEV($O$4:$O$203))</f>
        <v>0.15140715118082498</v>
      </c>
      <c r="S70" s="14">
        <f>RANK(O70,$O$4:$O$1002)</f>
        <v>67</v>
      </c>
      <c r="T70" s="14">
        <f>RANK(R70,$R$4:$R$203)</f>
        <v>67</v>
      </c>
      <c r="U70">
        <f>IF(F70="",0,F70)+G70</f>
        <v>61.7</v>
      </c>
      <c r="V70">
        <f>MAX($U$4:$U$203)-U70</f>
        <v>55.399999999999991</v>
      </c>
      <c r="W70" t="e">
        <f>VLOOKUP(B70,Summary!$Q$3:$U$575,5,FALSE)</f>
        <v>#N/A</v>
      </c>
      <c r="X70" s="15">
        <f>AVERAGE(F70:G70)+AVERAGE(F70:G70)/(ABS(F70-G70))</f>
        <v>32.245927601809953</v>
      </c>
      <c r="Y70" s="15">
        <f>AVERAGE(H70:I70)+AVERAGE(H70:I70)/(ABS(I70-H70))</f>
        <v>11.984341943419427</v>
      </c>
    </row>
    <row r="71" spans="1:25" ht="15.75" thickBot="1">
      <c r="A71">
        <f>RANK(G71,$G$4:$G$1202)</f>
        <v>59</v>
      </c>
      <c r="B71" s="4" t="s">
        <v>595</v>
      </c>
      <c r="C71" t="str">
        <f>IF(ISNA(VLOOKUP($B71,Batters2!$B$1:$Y$1001,C$1,FALSE)),"",VLOOKUP($B71,Batters2!$B$1:$Y$1001,C$1,FALSE))</f>
        <v>LF</v>
      </c>
      <c r="D71">
        <f>IF(ISNA(VLOOKUP($B71,Batters2!$B$1:$Y$1001,D$1,FALSE)),"",VLOOKUP($B71,Batters2!$B$1:$Y$1001,D$1,FALSE)+1)</f>
        <v>28</v>
      </c>
      <c r="E71" t="str">
        <f>IF(ISNA(VLOOKUP($B71,Batters2!$B$1:$Y$1001,E$1,FALSE)),"",VLOOKUP($B71,Batters2!$B$1:$Y$1001,E$1,FALSE))</f>
        <v>CON</v>
      </c>
      <c r="F71">
        <f>IF(ISNA(VLOOKUP($B71,Batters1!$B$1:$Y$985,F$1,FALSE)),"",VLOOKUP($B71,Batters1!$B$1:$Y$985,F$1,FALSE))</f>
        <v>14.8</v>
      </c>
      <c r="G71">
        <f>IF(ISNA(VLOOKUP($B71,Batters2!$B$1:$Y$1001,G$1,FALSE)),"",VLOOKUP($B71,Batters2!$B$1:$Y$1001,G$1,FALSE))</f>
        <v>29.3</v>
      </c>
      <c r="H71">
        <f>IF(ISNA(VLOOKUP($B71,Batters1!$B$1:$Y$985,H$1,FALSE)),"",VLOOKUP($B71,Batters1!$B$1:$Y$985,H$1,FALSE))</f>
        <v>-2.7600000000000016</v>
      </c>
      <c r="I71">
        <f>IF(ISNA(VLOOKUP($B71,Batters2!$B$1:$Y$1001,I$1,FALSE)),"",VLOOKUP($B71,Batters2!$B$1:$Y$1001,I$1,FALSE))</f>
        <v>6.210000000000008</v>
      </c>
      <c r="J71" s="11">
        <f>IF(F71="",-1,(F71-AVERAGE(F$4:F$1002))/STDEV(F$4:F$1002))</f>
        <v>-0.76948512661232127</v>
      </c>
      <c r="K71" s="11">
        <f>IF(G71="",-1,(G71-AVERAGE(G$4:G$1002))/STDEV(G$4:G$1002))</f>
        <v>0.44430708231442895</v>
      </c>
      <c r="L71" s="11">
        <f>IF(H71="",-1,(H71-AVERAGE(H$4:H$1002))/STDEV(H$4:H$1002))</f>
        <v>-0.6792031280721561</v>
      </c>
      <c r="M71" s="11">
        <f>IF(I71="",-1,(I71-AVERAGE(I$4:I$1002))/STDEV(I$4:I$1002))</f>
        <v>0.22928172064353786</v>
      </c>
      <c r="N71" s="11">
        <f>($J$2*J71+$K$2*K71+$L$2*L71+$M$2*M71+3*AVERAGE(J71:K71)+2*AVERAGE(L71:M71))/(SUM($J$2:$M$2)+5)</f>
        <v>-5.1613134693262166E-3</v>
      </c>
      <c r="O71" s="11">
        <f>($J$2*J71+$K$2*K71+$L$2*L71+$M$2*M71+3*AVERAGE(J71:K71)+2*AVERAGE(L71:M71))/(SUM($J$2:$M$2)+5)+P71+Q71</f>
        <v>0.19483868653067379</v>
      </c>
      <c r="P71">
        <f>VLOOKUP(D71,COND!$A$2:$B$35,2,FALSE)</f>
        <v>0.3</v>
      </c>
      <c r="Q71">
        <f>VLOOKUP(C71,COND!$D$2:$E$14,2,FALSE)</f>
        <v>-0.1</v>
      </c>
      <c r="R71" s="11">
        <f>STANDARDIZE(O71,AVERAGE($O$4:$O$203),STDEV($O$4:$O$203))</f>
        <v>0.13744676591917201</v>
      </c>
      <c r="S71" s="14">
        <f>RANK(O71,$O$4:$O$1002)</f>
        <v>68</v>
      </c>
      <c r="T71" s="14">
        <f>RANK(R71,$R$4:$R$203)</f>
        <v>68</v>
      </c>
      <c r="U71">
        <f>IF(F71="",0,F71)+G71</f>
        <v>44.1</v>
      </c>
      <c r="V71">
        <f>MAX($U$4:$U$203)-U71</f>
        <v>73</v>
      </c>
      <c r="W71" t="e">
        <f>VLOOKUP(B71,Summary!$Q$3:$U$575,5,FALSE)</f>
        <v>#N/A</v>
      </c>
      <c r="X71" s="15">
        <f>AVERAGE(F71:G71)+AVERAGE(F71:G71)/(ABS(F71-G71))</f>
        <v>23.570689655172416</v>
      </c>
      <c r="Y71" s="15">
        <f>AVERAGE(H71:I71)+AVERAGE(H71:I71)/(ABS(I71-H71))</f>
        <v>1.9173076923076957</v>
      </c>
    </row>
    <row r="72" spans="1:25" ht="15.75" thickBot="1">
      <c r="A72">
        <f>RANK(G72,$G$4:$G$1202)</f>
        <v>53</v>
      </c>
      <c r="B72" s="7" t="s">
        <v>80</v>
      </c>
      <c r="C72" t="str">
        <f>IF(ISNA(VLOOKUP($B72,Batters2!$B$1:$Y$1001,C$1,FALSE)),"",VLOOKUP($B72,Batters2!$B$1:$Y$1001,C$1,FALSE))</f>
        <v>3B</v>
      </c>
      <c r="D72">
        <f>IF(ISNA(VLOOKUP($B72,Batters2!$B$1:$Y$1001,D$1,FALSE)),"",VLOOKUP($B72,Batters2!$B$1:$Y$1001,D$1,FALSE)+1)</f>
        <v>30</v>
      </c>
      <c r="E72" t="str">
        <f>IF(ISNA(VLOOKUP($B72,Batters2!$B$1:$Y$1001,E$1,FALSE)),"",VLOOKUP($B72,Batters2!$B$1:$Y$1001,E$1,FALSE))</f>
        <v>FLA</v>
      </c>
      <c r="F72">
        <f>IF(ISNA(VLOOKUP($B72,Batters1!$B$1:$Y$985,F$1,FALSE)),"",VLOOKUP($B72,Batters1!$B$1:$Y$985,F$1,FALSE))</f>
        <v>22.8</v>
      </c>
      <c r="G72">
        <f>IF(ISNA(VLOOKUP($B72,Batters2!$B$1:$Y$1001,G$1,FALSE)),"",VLOOKUP($B72,Batters2!$B$1:$Y$1001,G$1,FALSE))</f>
        <v>29.8</v>
      </c>
      <c r="H72">
        <f>IF(ISNA(VLOOKUP($B72,Batters1!$B$1:$Y$985,H$1,FALSE)),"",VLOOKUP($B72,Batters1!$B$1:$Y$985,H$1,FALSE))</f>
        <v>0.60000000000000853</v>
      </c>
      <c r="I72">
        <f>IF(ISNA(VLOOKUP($B72,Batters2!$B$1:$Y$1001,I$1,FALSE)),"",VLOOKUP($B72,Batters2!$B$1:$Y$1001,I$1,FALSE))</f>
        <v>-0.27000000000001023</v>
      </c>
      <c r="J72" s="11">
        <f>IF(F72="",-1,(F72-AVERAGE(F$4:F$1002))/STDEV(F$4:F$1002))</f>
        <v>-0.27406516862123298</v>
      </c>
      <c r="K72" s="11">
        <f>IF(G72="",-1,(G72-AVERAGE(G$4:G$1002))/STDEV(G$4:G$1002))</f>
        <v>0.47892931268257583</v>
      </c>
      <c r="L72" s="11">
        <f>IF(H72="",-1,(H72-AVERAGE(H$4:H$1002))/STDEV(H$4:H$1002))</f>
        <v>-0.44265864340962785</v>
      </c>
      <c r="M72" s="11">
        <f>IF(I72="",-1,(I72-AVERAGE(I$4:I$1002))/STDEV(I$4:I$1002))</f>
        <v>-0.31032224164676597</v>
      </c>
      <c r="N72" s="11">
        <f>($J$2*J72+$K$2*K72+$L$2*L72+$M$2*M72+3*AVERAGE(J72:K72)+2*AVERAGE(L72:M72))/(SUM($J$2:$M$2)+5)</f>
        <v>-2.8809814032604301E-2</v>
      </c>
      <c r="O72" s="11">
        <f>($J$2*J72+$K$2*K72+$L$2*L72+$M$2*M72+3*AVERAGE(J72:K72)+2*AVERAGE(L72:M72))/(SUM($J$2:$M$2)+5)+P72+Q72</f>
        <v>0.17119018596739571</v>
      </c>
      <c r="P72">
        <f>VLOOKUP(D72,COND!$A$2:$B$35,2,FALSE)</f>
        <v>0.1</v>
      </c>
      <c r="Q72">
        <f>VLOOKUP(C72,COND!$D$2:$E$14,2,FALSE)</f>
        <v>0.1</v>
      </c>
      <c r="R72" s="11">
        <f>STANDARDIZE(O72,AVERAGE($O$4:$O$203),STDEV($O$4:$O$203))</f>
        <v>0.10902155787958358</v>
      </c>
      <c r="S72" s="14">
        <f>RANK(O72,$O$4:$O$1002)</f>
        <v>69</v>
      </c>
      <c r="T72" s="14">
        <f>RANK(R72,$R$4:$R$203)</f>
        <v>69</v>
      </c>
      <c r="U72">
        <f>IF(F72="",0,F72)+G72</f>
        <v>52.6</v>
      </c>
      <c r="V72">
        <f>MAX($U$4:$U$203)-U72</f>
        <v>64.5</v>
      </c>
      <c r="W72" t="e">
        <f>VLOOKUP(B72,Summary!$Q$3:$U$575,5,FALSE)</f>
        <v>#N/A</v>
      </c>
      <c r="X72" s="15">
        <f>AVERAGE(F72:G72)+AVERAGE(F72:G72)/(ABS(F72-G72))</f>
        <v>30.057142857142857</v>
      </c>
      <c r="Y72" s="15">
        <f>AVERAGE(H72:I72)+AVERAGE(H72:I72)/(ABS(I72-H72))</f>
        <v>0.35465517241378719</v>
      </c>
    </row>
    <row r="73" spans="1:25" ht="15.75" thickBot="1">
      <c r="A73">
        <f>RANK(G73,$G$4:$G$1202)</f>
        <v>91</v>
      </c>
      <c r="B73" s="4" t="s">
        <v>383</v>
      </c>
      <c r="C73" t="str">
        <f>IF(ISNA(VLOOKUP($B73,Batters2!$B$1:$Y$1001,C$1,FALSE)),"",VLOOKUP($B73,Batters2!$B$1:$Y$1001,C$1,FALSE))</f>
        <v>C</v>
      </c>
      <c r="D73">
        <f>IF(ISNA(VLOOKUP($B73,Batters2!$B$1:$Y$1001,D$1,FALSE)),"",VLOOKUP($B73,Batters2!$B$1:$Y$1001,D$1,FALSE)+1)</f>
        <v>29</v>
      </c>
      <c r="E73" t="str">
        <f>IF(ISNA(VLOOKUP($B73,Batters2!$B$1:$Y$1001,E$1,FALSE)),"",VLOOKUP($B73,Batters2!$B$1:$Y$1001,E$1,FALSE))</f>
        <v>FAR</v>
      </c>
      <c r="F73">
        <f>IF(ISNA(VLOOKUP($B73,Batters1!$B$1:$Y$985,F$1,FALSE)),"",VLOOKUP($B73,Batters1!$B$1:$Y$985,F$1,FALSE))</f>
        <v>34</v>
      </c>
      <c r="G73">
        <f>IF(ISNA(VLOOKUP($B73,Batters2!$B$1:$Y$1001,G$1,FALSE)),"",VLOOKUP($B73,Batters2!$B$1:$Y$1001,G$1,FALSE))</f>
        <v>21.7</v>
      </c>
      <c r="H73">
        <f>IF(ISNA(VLOOKUP($B73,Batters1!$B$1:$Y$985,H$1,FALSE)),"",VLOOKUP($B73,Batters1!$B$1:$Y$985,H$1,FALSE))</f>
        <v>4.7999999999999865</v>
      </c>
      <c r="I73">
        <f>IF(ISNA(VLOOKUP($B73,Batters2!$B$1:$Y$1001,I$1,FALSE)),"",VLOOKUP($B73,Batters2!$B$1:$Y$1001,I$1,FALSE))</f>
        <v>-6.9100000000000179</v>
      </c>
      <c r="J73" s="11">
        <f>IF(F73="",-1,(F73-AVERAGE(F$4:F$1002))/STDEV(F$4:F$1002))</f>
        <v>0.41952277256629061</v>
      </c>
      <c r="K73" s="11">
        <f>IF(G73="",-1,(G73-AVERAGE(G$4:G$1002))/STDEV(G$4:G$1002))</f>
        <v>-8.1950819281402965E-2</v>
      </c>
      <c r="L73" s="11">
        <f>IF(H73="",-1,(H73-AVERAGE(H$4:H$1002))/STDEV(H$4:H$1002))</f>
        <v>-0.14697803758146985</v>
      </c>
      <c r="M73" s="11">
        <f>IF(I73="",-1,(I73-AVERAGE(I$4:I$1002))/STDEV(I$4:I$1002))</f>
        <v>-0.86324975856152075</v>
      </c>
      <c r="N73" s="11">
        <f>($J$2*J73+$K$2*K73+$L$2*L73+$M$2*M73+3*AVERAGE(J73:K73)+2*AVERAGE(L73:M73))/(SUM($J$2:$M$2)+5)</f>
        <v>-0.23010486565298571</v>
      </c>
      <c r="O73" s="11">
        <f>($J$2*J73+$K$2*K73+$L$2*L73+$M$2*M73+3*AVERAGE(J73:K73)+2*AVERAGE(L73:M73))/(SUM($J$2:$M$2)+5)+P73+Q73</f>
        <v>0.16989513434701431</v>
      </c>
      <c r="P73">
        <f>VLOOKUP(D73,COND!$A$2:$B$35,2,FALSE)</f>
        <v>0.2</v>
      </c>
      <c r="Q73">
        <f>VLOOKUP(C73,COND!$D$2:$E$14,2,FALSE)</f>
        <v>0.2</v>
      </c>
      <c r="R73" s="11">
        <f>STANDARDIZE(O73,AVERAGE($O$4:$O$203),STDEV($O$4:$O$203))</f>
        <v>0.10746492169316463</v>
      </c>
      <c r="S73" s="14">
        <f>RANK(O73,$O$4:$O$1002)</f>
        <v>70</v>
      </c>
      <c r="T73" s="14">
        <f>RANK(R73,$R$4:$R$203)</f>
        <v>70</v>
      </c>
      <c r="U73">
        <f>IF(F73="",0,F73)+G73</f>
        <v>55.7</v>
      </c>
      <c r="V73">
        <f>MAX($U$4:$U$203)-U73</f>
        <v>61.399999999999991</v>
      </c>
      <c r="W73">
        <f>VLOOKUP(B73,Summary!$Q$3:$U$575,5,FALSE)</f>
        <v>60</v>
      </c>
      <c r="X73" s="15">
        <f>AVERAGE(F73:G73)+AVERAGE(F73:G73)/(ABS(F73-G73))</f>
        <v>30.114227642276425</v>
      </c>
      <c r="Y73" s="15">
        <f>AVERAGE(H73:I73)+AVERAGE(H73:I73)/(ABS(I73-H73))</f>
        <v>-1.1450939368061657</v>
      </c>
    </row>
    <row r="74" spans="1:25" ht="15.75" thickBot="1">
      <c r="A74">
        <f>RANK(G74,$G$4:$G$1202)</f>
        <v>100</v>
      </c>
      <c r="B74" s="7" t="s">
        <v>358</v>
      </c>
      <c r="C74" t="str">
        <f>IF(ISNA(VLOOKUP($B74,Batters2!$B$1:$Y$1001,C$1,FALSE)),"",VLOOKUP($B74,Batters2!$B$1:$Y$1001,C$1,FALSE))</f>
        <v>CF</v>
      </c>
      <c r="D74">
        <f>IF(ISNA(VLOOKUP($B74,Batters2!$B$1:$Y$1001,D$1,FALSE)),"",VLOOKUP($B74,Batters2!$B$1:$Y$1001,D$1,FALSE)+1)</f>
        <v>29</v>
      </c>
      <c r="E74" t="str">
        <f>IF(ISNA(VLOOKUP($B74,Batters2!$B$1:$Y$1001,E$1,FALSE)),"",VLOOKUP($B74,Batters2!$B$1:$Y$1001,E$1,FALSE))</f>
        <v>NO</v>
      </c>
      <c r="F74">
        <f>IF(ISNA(VLOOKUP($B74,Batters1!$B$1:$Y$985,F$1,FALSE)),"",VLOOKUP($B74,Batters1!$B$1:$Y$985,F$1,FALSE))</f>
        <v>31</v>
      </c>
      <c r="G74">
        <f>IF(ISNA(VLOOKUP($B74,Batters2!$B$1:$Y$1001,G$1,FALSE)),"",VLOOKUP($B74,Batters2!$B$1:$Y$1001,G$1,FALSE))</f>
        <v>18.8</v>
      </c>
      <c r="H74">
        <f>IF(ISNA(VLOOKUP($B74,Batters1!$B$1:$Y$985,H$1,FALSE)),"",VLOOKUP($B74,Batters1!$B$1:$Y$985,H$1,FALSE))</f>
        <v>10.970000000000008</v>
      </c>
      <c r="I74">
        <f>IF(ISNA(VLOOKUP($B74,Batters2!$B$1:$Y$1001,I$1,FALSE)),"",VLOOKUP($B74,Batters2!$B$1:$Y$1001,I$1,FALSE))</f>
        <v>1.0899999999999999</v>
      </c>
      <c r="J74" s="11">
        <f>IF(F74="",-1,(F74-AVERAGE(F$4:F$1002))/STDEV(F$4:F$1002))</f>
        <v>0.23374028831963248</v>
      </c>
      <c r="K74" s="11">
        <f>IF(G74="",-1,(G74-AVERAGE(G$4:G$1002))/STDEV(G$4:G$1002))</f>
        <v>-0.28275975541665449</v>
      </c>
      <c r="L74" s="11">
        <f>IF(H74="",-1,(H74-AVERAGE(H$4:H$1002))/STDEV(H$4:H$1002))</f>
        <v>0.28739085240894696</v>
      </c>
      <c r="M74" s="11">
        <f>IF(I74="",-1,(I74-AVERAGE(I$4:I$1002))/STDEV(I$4:I$1002))</f>
        <v>-0.1970720273389239</v>
      </c>
      <c r="N74" s="11">
        <f>($J$2*J74+$K$2*K74+$L$2*L74+$M$2*M74+3*AVERAGE(J74:K74)+2*AVERAGE(L74:M74))/(SUM($J$2:$M$2)+5)</f>
        <v>-8.125905468473231E-2</v>
      </c>
      <c r="O74" s="11">
        <f>($J$2*J74+$K$2*K74+$L$2*L74+$M$2*M74+3*AVERAGE(J74:K74)+2*AVERAGE(L74:M74))/(SUM($J$2:$M$2)+5)+P74+Q74</f>
        <v>0.1687409453152677</v>
      </c>
      <c r="P74">
        <f>VLOOKUP(D74,COND!$A$2:$B$35,2,FALSE)</f>
        <v>0.2</v>
      </c>
      <c r="Q74">
        <f>VLOOKUP(C74,COND!$D$2:$E$14,2,FALSE)</f>
        <v>0.05</v>
      </c>
      <c r="R74" s="11">
        <f>STANDARDIZE(O74,AVERAGE($O$4:$O$203),STDEV($O$4:$O$203))</f>
        <v>0.10607760061305549</v>
      </c>
      <c r="S74" s="14">
        <f>RANK(O74,$O$4:$O$1002)</f>
        <v>71</v>
      </c>
      <c r="T74" s="14">
        <f>RANK(R74,$R$4:$R$203)</f>
        <v>71</v>
      </c>
      <c r="U74">
        <f>IF(F74="",0,F74)+G74</f>
        <v>49.8</v>
      </c>
      <c r="V74">
        <f>MAX($U$4:$U$203)-U74</f>
        <v>67.3</v>
      </c>
      <c r="W74" t="e">
        <f>VLOOKUP(B74,Summary!$Q$3:$U$575,5,FALSE)</f>
        <v>#N/A</v>
      </c>
      <c r="X74" s="15">
        <f>AVERAGE(F74:G74)+AVERAGE(F74:G74)/(ABS(F74-G74))</f>
        <v>26.940983606557374</v>
      </c>
      <c r="Y74" s="15">
        <f>AVERAGE(H74:I74)+AVERAGE(H74:I74)/(ABS(I74-H74))</f>
        <v>6.6403238866396794</v>
      </c>
    </row>
    <row r="75" spans="1:25" ht="15.75" thickBot="1">
      <c r="A75">
        <f>RANK(G75,$G$4:$G$1202)</f>
        <v>79</v>
      </c>
      <c r="B75" s="4" t="s">
        <v>653</v>
      </c>
      <c r="C75" t="str">
        <f>IF(ISNA(VLOOKUP($B75,Batters2!$B$1:$Y$1001,C$1,FALSE)),"",VLOOKUP($B75,Batters2!$B$1:$Y$1001,C$1,FALSE))</f>
        <v>RF</v>
      </c>
      <c r="D75">
        <f>IF(ISNA(VLOOKUP($B75,Batters2!$B$1:$Y$1001,D$1,FALSE)),"",VLOOKUP($B75,Batters2!$B$1:$Y$1001,D$1,FALSE)+1)</f>
        <v>24</v>
      </c>
      <c r="E75" t="str">
        <f>IF(ISNA(VLOOKUP($B75,Batters2!$B$1:$Y$1001,E$1,FALSE)),"",VLOOKUP($B75,Batters2!$B$1:$Y$1001,E$1,FALSE))</f>
        <v>CAN</v>
      </c>
      <c r="F75" t="str">
        <f>IF(ISNA(VLOOKUP($B75,Batters1!$B$1:$Y$985,F$1,FALSE)),"",VLOOKUP($B75,Batters1!$B$1:$Y$985,F$1,FALSE))</f>
        <v/>
      </c>
      <c r="G75">
        <f>IF(ISNA(VLOOKUP($B75,Batters2!$B$1:$Y$1001,G$1,FALSE)),"",VLOOKUP($B75,Batters2!$B$1:$Y$1001,G$1,FALSE))</f>
        <v>24.8</v>
      </c>
      <c r="H75" t="str">
        <f>IF(ISNA(VLOOKUP($B75,Batters1!$B$1:$Y$985,H$1,FALSE)),"",VLOOKUP($B75,Batters1!$B$1:$Y$985,H$1,FALSE))</f>
        <v/>
      </c>
      <c r="I75">
        <f>IF(ISNA(VLOOKUP($B75,Batters2!$B$1:$Y$1001,I$1,FALSE)),"",VLOOKUP($B75,Batters2!$B$1:$Y$1001,I$1,FALSE))</f>
        <v>5.0599999999999925</v>
      </c>
      <c r="J75" s="11">
        <f>IF(F75="",-1,(F75-AVERAGE(F$4:F$1002))/STDEV(F$4:F$1002))</f>
        <v>-1</v>
      </c>
      <c r="K75" s="11">
        <f>IF(G75="",-1,(G75-AVERAGE(G$4:G$1002))/STDEV(G$4:G$1002))</f>
        <v>0.13270700900110749</v>
      </c>
      <c r="L75" s="11">
        <f>IF(H75="",-1,(H75-AVERAGE(H$4:H$1002))/STDEV(H$4:H$1002))</f>
        <v>-1</v>
      </c>
      <c r="M75" s="11">
        <f>IF(I75="",-1,(I75-AVERAGE(I$4:I$1002))/STDEV(I$4:I$1002))</f>
        <v>0.13351867178028848</v>
      </c>
      <c r="N75" s="11">
        <f>($J$2*J75+$K$2*K75+$L$2*L75+$M$2*M75+3*AVERAGE(J75:K75)+2*AVERAGE(L75:M75))/(SUM($J$2:$M$2)+5)</f>
        <v>-0.23640694439254642</v>
      </c>
      <c r="O75" s="11">
        <f>($J$2*J75+$K$2*K75+$L$2*L75+$M$2*M75+3*AVERAGE(J75:K75)+2*AVERAGE(L75:M75))/(SUM($J$2:$M$2)+5)+P75+Q75</f>
        <v>0.1635930556074536</v>
      </c>
      <c r="P75">
        <f>VLOOKUP(D75,COND!$A$2:$B$35,2,FALSE)</f>
        <v>0.5</v>
      </c>
      <c r="Q75">
        <f>VLOOKUP(C75,COND!$D$2:$E$14,2,FALSE)</f>
        <v>-0.1</v>
      </c>
      <c r="R75" s="11">
        <f>STANDARDIZE(O75,AVERAGE($O$4:$O$203),STDEV($O$4:$O$203))</f>
        <v>9.9889900233577897E-2</v>
      </c>
      <c r="S75" s="14">
        <f>RANK(O75,$O$4:$O$1002)</f>
        <v>72</v>
      </c>
      <c r="T75" s="14">
        <f>RANK(R75,$R$4:$R$203)</f>
        <v>72</v>
      </c>
      <c r="U75">
        <f>IF(F75="",0,F75)+G75</f>
        <v>24.8</v>
      </c>
      <c r="V75">
        <f>MAX($U$4:$U$203)-U75</f>
        <v>92.3</v>
      </c>
      <c r="W75" t="e">
        <f>VLOOKUP(B75,Summary!$Q$3:$U$575,5,FALSE)</f>
        <v>#N/A</v>
      </c>
      <c r="X75" s="15" t="e">
        <f>AVERAGE(F75:G75)+AVERAGE(F75:G75)/(ABS(F75-G75))</f>
        <v>#VALUE!</v>
      </c>
      <c r="Y75" s="15" t="e">
        <f>AVERAGE(H75:I75)+AVERAGE(H75:I75)/(ABS(I75-H75))</f>
        <v>#VALUE!</v>
      </c>
    </row>
    <row r="76" spans="1:25" ht="15.75" thickBot="1">
      <c r="A76">
        <f>RANK(G76,$G$4:$G$1202)</f>
        <v>70</v>
      </c>
      <c r="B76" s="7" t="s">
        <v>156</v>
      </c>
      <c r="C76" t="str">
        <f>IF(ISNA(VLOOKUP($B76,Batters2!$B$1:$Y$1001,C$1,FALSE)),"",VLOOKUP($B76,Batters2!$B$1:$Y$1001,C$1,FALSE))</f>
        <v>CF</v>
      </c>
      <c r="D76">
        <f>IF(ISNA(VLOOKUP($B76,Batters2!$B$1:$Y$1001,D$1,FALSE)),"",VLOOKUP($B76,Batters2!$B$1:$Y$1001,D$1,FALSE)+1)</f>
        <v>28</v>
      </c>
      <c r="E76" t="str">
        <f>IF(ISNA(VLOOKUP($B76,Batters2!$B$1:$Y$1001,E$1,FALSE)),"",VLOOKUP($B76,Batters2!$B$1:$Y$1001,E$1,FALSE))</f>
        <v>PS</v>
      </c>
      <c r="F76">
        <f>IF(ISNA(VLOOKUP($B76,Batters1!$B$1:$Y$985,F$1,FALSE)),"",VLOOKUP($B76,Batters1!$B$1:$Y$985,F$1,FALSE))</f>
        <v>7.8</v>
      </c>
      <c r="G76">
        <f>IF(ISNA(VLOOKUP($B76,Batters2!$B$1:$Y$1001,G$1,FALSE)),"",VLOOKUP($B76,Batters2!$B$1:$Y$1001,G$1,FALSE))</f>
        <v>26.7</v>
      </c>
      <c r="H76">
        <f>IF(ISNA(VLOOKUP($B76,Batters1!$B$1:$Y$985,H$1,FALSE)),"",VLOOKUP($B76,Batters1!$B$1:$Y$985,H$1,FALSE))</f>
        <v>-14.47</v>
      </c>
      <c r="I76">
        <f>IF(ISNA(VLOOKUP($B76,Batters2!$B$1:$Y$1001,I$1,FALSE)),"",VLOOKUP($B76,Batters2!$B$1:$Y$1001,I$1,FALSE))</f>
        <v>9.1799999999999979</v>
      </c>
      <c r="J76" s="11">
        <f>IF(F76="",-1,(F76-AVERAGE(F$4:F$1002))/STDEV(F$4:F$1002))</f>
        <v>-1.2029775898545236</v>
      </c>
      <c r="K76" s="11">
        <f>IF(G76="",-1,(G76-AVERAGE(G$4:G$1002))/STDEV(G$4:G$1002))</f>
        <v>0.26427148440006537</v>
      </c>
      <c r="L76" s="11">
        <f>IF(H76="",-1,(H76-AVERAGE(H$4:H$1002))/STDEV(H$4:H$1002))</f>
        <v>-1.5035888171787628</v>
      </c>
      <c r="M76" s="11">
        <f>IF(I76="",-1,(I76-AVERAGE(I$4:I$1002))/STDEV(I$4:I$1002))</f>
        <v>0.47660020335992559</v>
      </c>
      <c r="N76" s="11">
        <f>($J$2*J76+$K$2*K76+$L$2*L76+$M$2*M76+3*AVERAGE(J76:K76)+2*AVERAGE(L76:M76))/(SUM($J$2:$M$2)+5)</f>
        <v>-0.18876767673746131</v>
      </c>
      <c r="O76" s="11">
        <f>($J$2*J76+$K$2*K76+$L$2*L76+$M$2*M76+3*AVERAGE(J76:K76)+2*AVERAGE(L76:M76))/(SUM($J$2:$M$2)+5)+P76+Q76</f>
        <v>0.16123232326253867</v>
      </c>
      <c r="P76">
        <f>VLOOKUP(D76,COND!$A$2:$B$35,2,FALSE)</f>
        <v>0.3</v>
      </c>
      <c r="Q76">
        <f>VLOOKUP(C76,COND!$D$2:$E$14,2,FALSE)</f>
        <v>0.05</v>
      </c>
      <c r="R76" s="11">
        <f>STANDARDIZE(O76,AVERAGE($O$4:$O$203),STDEV($O$4:$O$203))</f>
        <v>9.7052328868305227E-2</v>
      </c>
      <c r="S76" s="14">
        <f>RANK(O76,$O$4:$O$1002)</f>
        <v>73</v>
      </c>
      <c r="T76" s="14">
        <f>RANK(R76,$R$4:$R$203)</f>
        <v>73</v>
      </c>
      <c r="U76">
        <f>IF(F76="",0,F76)+G76</f>
        <v>34.5</v>
      </c>
      <c r="V76">
        <f>MAX($U$4:$U$203)-U76</f>
        <v>82.6</v>
      </c>
      <c r="W76" t="e">
        <f>VLOOKUP(B76,Summary!$Q$3:$U$575,5,FALSE)</f>
        <v>#N/A</v>
      </c>
      <c r="X76" s="15">
        <f>AVERAGE(F76:G76)+AVERAGE(F76:G76)/(ABS(F76-G76))</f>
        <v>18.162698412698411</v>
      </c>
      <c r="Y76" s="15">
        <f>AVERAGE(H76:I76)+AVERAGE(H76:I76)/(ABS(I76-H76))</f>
        <v>-2.7568393234672319</v>
      </c>
    </row>
    <row r="77" spans="1:25" ht="15.75" thickBot="1">
      <c r="A77">
        <f>RANK(G77,$G$4:$G$1202)</f>
        <v>118</v>
      </c>
      <c r="B77" s="7" t="s">
        <v>661</v>
      </c>
      <c r="C77" t="str">
        <f>IF(ISNA(VLOOKUP($B77,Batters2!$B$1:$Y$1001,C$1,FALSE)),"",VLOOKUP($B77,Batters2!$B$1:$Y$1001,C$1,FALSE))</f>
        <v>SS</v>
      </c>
      <c r="D77">
        <f>IF(ISNA(VLOOKUP($B77,Batters2!$B$1:$Y$1001,D$1,FALSE)),"",VLOOKUP($B77,Batters2!$B$1:$Y$1001,D$1,FALSE)+1)</f>
        <v>26</v>
      </c>
      <c r="E77" t="str">
        <f>IF(ISNA(VLOOKUP($B77,Batters2!$B$1:$Y$1001,E$1,FALSE)),"",VLOOKUP($B77,Batters2!$B$1:$Y$1001,E$1,FALSE))</f>
        <v>KEN</v>
      </c>
      <c r="F77" t="str">
        <f>IF(ISNA(VLOOKUP($B77,Batters1!$B$1:$Y$985,F$1,FALSE)),"",VLOOKUP($B77,Batters1!$B$1:$Y$985,F$1,FALSE))</f>
        <v/>
      </c>
      <c r="G77">
        <f>IF(ISNA(VLOOKUP($B77,Batters2!$B$1:$Y$1001,G$1,FALSE)),"",VLOOKUP($B77,Batters2!$B$1:$Y$1001,G$1,FALSE))</f>
        <v>15.3</v>
      </c>
      <c r="H77" t="str">
        <f>IF(ISNA(VLOOKUP($B77,Batters1!$B$1:$Y$985,H$1,FALSE)),"",VLOOKUP($B77,Batters1!$B$1:$Y$985,H$1,FALSE))</f>
        <v/>
      </c>
      <c r="I77">
        <f>IF(ISNA(VLOOKUP($B77,Batters2!$B$1:$Y$1001,I$1,FALSE)),"",VLOOKUP($B77,Batters2!$B$1:$Y$1001,I$1,FALSE))</f>
        <v>-2.4700000000000024</v>
      </c>
      <c r="J77" s="11">
        <f>IF(F77="",-1,(F77-AVERAGE(F$4:F$1002))/STDEV(F$4:F$1002))</f>
        <v>-1</v>
      </c>
      <c r="K77" s="11">
        <f>IF(G77="",-1,(G77-AVERAGE(G$4:G$1002))/STDEV(G$4:G$1002))</f>
        <v>-0.5251153679936823</v>
      </c>
      <c r="L77" s="11">
        <f>IF(H77="",-1,(H77-AVERAGE(H$4:H$1002))/STDEV(H$4:H$1002))</f>
        <v>-1</v>
      </c>
      <c r="M77" s="11">
        <f>IF(I77="",-1,(I77-AVERAGE(I$4:I$1002))/STDEV(I$4:I$1002))</f>
        <v>-0.49352111773297902</v>
      </c>
      <c r="N77" s="11">
        <f>($J$2*J77+$K$2*K77+$L$2*L77+$M$2*M77+3*AVERAGE(J77:K77)+2*AVERAGE(L77:M77))/(SUM($J$2:$M$2)+5)</f>
        <v>-0.67035341095987622</v>
      </c>
      <c r="O77" s="11">
        <f>($J$2*J77+$K$2*K77+$L$2*L77+$M$2*M77+3*AVERAGE(J77:K77)+2*AVERAGE(L77:M77))/(SUM($J$2:$M$2)+5)+P77+Q77</f>
        <v>0.12964658904012377</v>
      </c>
      <c r="P77">
        <f>VLOOKUP(D77,COND!$A$2:$B$35,2,FALSE)</f>
        <v>0.5</v>
      </c>
      <c r="Q77">
        <f>VLOOKUP(C77,COND!$D$2:$E$14,2,FALSE)</f>
        <v>0.3</v>
      </c>
      <c r="R77" s="11">
        <f>STANDARDIZE(O77,AVERAGE($O$4:$O$203),STDEV($O$4:$O$203))</f>
        <v>5.90866631825296E-2</v>
      </c>
      <c r="S77" s="14">
        <f>RANK(O77,$O$4:$O$1002)</f>
        <v>74</v>
      </c>
      <c r="T77" s="14">
        <f>RANK(R77,$R$4:$R$203)</f>
        <v>74</v>
      </c>
      <c r="U77">
        <f>IF(F77="",0,F77)+G77</f>
        <v>15.3</v>
      </c>
      <c r="V77">
        <f>MAX($U$4:$U$203)-U77</f>
        <v>101.8</v>
      </c>
      <c r="W77" t="e">
        <f>VLOOKUP(B77,Summary!$Q$3:$U$575,5,FALSE)</f>
        <v>#N/A</v>
      </c>
      <c r="X77" s="15" t="e">
        <f>AVERAGE(F77:G77)+AVERAGE(F77:G77)/(ABS(F77-G77))</f>
        <v>#VALUE!</v>
      </c>
      <c r="Y77" s="15" t="e">
        <f>AVERAGE(H77:I77)+AVERAGE(H77:I77)/(ABS(I77-H77))</f>
        <v>#VALUE!</v>
      </c>
    </row>
    <row r="78" spans="1:25" ht="15.75" thickBot="1">
      <c r="A78">
        <f>RANK(G78,$G$4:$G$1202)</f>
        <v>78</v>
      </c>
      <c r="B78" s="7" t="s">
        <v>89</v>
      </c>
      <c r="C78" t="str">
        <f>IF(ISNA(VLOOKUP($B78,Batters2!$B$1:$Y$1001,C$1,FALSE)),"",VLOOKUP($B78,Batters2!$B$1:$Y$1001,C$1,FALSE))</f>
        <v>RF</v>
      </c>
      <c r="D78">
        <f>IF(ISNA(VLOOKUP($B78,Batters2!$B$1:$Y$1001,D$1,FALSE)),"",VLOOKUP($B78,Batters2!$B$1:$Y$1001,D$1,FALSE)+1)</f>
        <v>31</v>
      </c>
      <c r="E78" t="str">
        <f>IF(ISNA(VLOOKUP($B78,Batters2!$B$1:$Y$1001,E$1,FALSE)),"",VLOOKUP($B78,Batters2!$B$1:$Y$1001,E$1,FALSE))</f>
        <v>NO</v>
      </c>
      <c r="F78">
        <f>IF(ISNA(VLOOKUP($B78,Batters1!$B$1:$Y$985,F$1,FALSE)),"",VLOOKUP($B78,Batters1!$B$1:$Y$985,F$1,FALSE))</f>
        <v>20.5</v>
      </c>
      <c r="G78">
        <f>IF(ISNA(VLOOKUP($B78,Batters2!$B$1:$Y$1001,G$1,FALSE)),"",VLOOKUP($B78,Batters2!$B$1:$Y$1001,G$1,FALSE))</f>
        <v>24.9</v>
      </c>
      <c r="H78">
        <f>IF(ISNA(VLOOKUP($B78,Batters1!$B$1:$Y$985,H$1,FALSE)),"",VLOOKUP($B78,Batters1!$B$1:$Y$985,H$1,FALSE))</f>
        <v>6.1000000000000005</v>
      </c>
      <c r="I78">
        <f>IF(ISNA(VLOOKUP($B78,Batters2!$B$1:$Y$1001,I$1,FALSE)),"",VLOOKUP($B78,Batters2!$B$1:$Y$1001,I$1,FALSE))</f>
        <v>13.869999999999971</v>
      </c>
      <c r="J78" s="11">
        <f>IF(F78="",-1,(F78-AVERAGE(F$4:F$1002))/STDEV(F$4:F$1002))</f>
        <v>-0.41649840654367093</v>
      </c>
      <c r="K78" s="11">
        <f>IF(G78="",-1,(G78-AVERAGE(G$4:G$1002))/STDEV(G$4:G$1002))</f>
        <v>0.1396314550747367</v>
      </c>
      <c r="L78" s="11">
        <f>IF(H78="",-1,(H78-AVERAGE(H$4:H$1002))/STDEV(H$4:H$1002))</f>
        <v>-5.5457850063229015E-2</v>
      </c>
      <c r="M78" s="11">
        <f>IF(I78="",-1,(I78-AVERAGE(I$4:I$1002))/STDEV(I$4:I$1002))</f>
        <v>0.86714689828916991</v>
      </c>
      <c r="N78" s="11">
        <f>($J$2*J78+$K$2*K78+$L$2*L78+$M$2*M78+3*AVERAGE(J78:K78)+2*AVERAGE(L78:M78))/(SUM($J$2:$M$2)+5)</f>
        <v>0.22679475115318454</v>
      </c>
      <c r="O78" s="11">
        <f>($J$2*J78+$K$2*K78+$L$2*L78+$M$2*M78+3*AVERAGE(J78:K78)+2*AVERAGE(L78:M78))/(SUM($J$2:$M$2)+5)+P78+Q78</f>
        <v>0.12679475115318453</v>
      </c>
      <c r="P78">
        <f>VLOOKUP(D78,COND!$A$2:$B$35,2,FALSE)</f>
        <v>0</v>
      </c>
      <c r="Q78">
        <f>VLOOKUP(C78,COND!$D$2:$E$14,2,FALSE)</f>
        <v>-0.1</v>
      </c>
      <c r="R78" s="11">
        <f>STANDARDIZE(O78,AVERAGE($O$4:$O$203),STDEV($O$4:$O$203))</f>
        <v>5.5658788970609954E-2</v>
      </c>
      <c r="S78" s="14">
        <f>RANK(O78,$O$4:$O$1002)</f>
        <v>75</v>
      </c>
      <c r="T78" s="14">
        <f>RANK(R78,$R$4:$R$203)</f>
        <v>75</v>
      </c>
      <c r="U78">
        <f>IF(F78="",0,F78)+G78</f>
        <v>45.4</v>
      </c>
      <c r="V78">
        <f>MAX($U$4:$U$203)-U78</f>
        <v>71.699999999999989</v>
      </c>
      <c r="W78" t="e">
        <f>VLOOKUP(B78,Summary!$Q$3:$U$575,5,FALSE)</f>
        <v>#N/A</v>
      </c>
      <c r="X78" s="15">
        <f>AVERAGE(F78:G78)+AVERAGE(F78:G78)/(ABS(F78-G78))</f>
        <v>27.859090909090909</v>
      </c>
      <c r="Y78" s="15">
        <f>AVERAGE(H78:I78)+AVERAGE(H78:I78)/(ABS(I78-H78))</f>
        <v>11.270070785070773</v>
      </c>
    </row>
    <row r="79" spans="1:25" ht="15.75" thickBot="1">
      <c r="A79">
        <f>RANK(G79,$G$4:$G$1202)</f>
        <v>89</v>
      </c>
      <c r="B79" s="4" t="s">
        <v>277</v>
      </c>
      <c r="C79" t="str">
        <f>IF(ISNA(VLOOKUP($B79,Batters2!$B$1:$Y$1001,C$1,FALSE)),"",VLOOKUP($B79,Batters2!$B$1:$Y$1001,C$1,FALSE))</f>
        <v>C</v>
      </c>
      <c r="D79">
        <f>IF(ISNA(VLOOKUP($B79,Batters2!$B$1:$Y$1001,D$1,FALSE)),"",VLOOKUP($B79,Batters2!$B$1:$Y$1001,D$1,FALSE)+1)</f>
        <v>30</v>
      </c>
      <c r="E79" t="str">
        <f>IF(ISNA(VLOOKUP($B79,Batters2!$B$1:$Y$1001,E$1,FALSE)),"",VLOOKUP($B79,Batters2!$B$1:$Y$1001,E$1,FALSE))</f>
        <v>MAN</v>
      </c>
      <c r="F79">
        <f>IF(ISNA(VLOOKUP($B79,Batters1!$B$1:$Y$985,F$1,FALSE)),"",VLOOKUP($B79,Batters1!$B$1:$Y$985,F$1,FALSE))</f>
        <v>25.1</v>
      </c>
      <c r="G79">
        <f>IF(ISNA(VLOOKUP($B79,Batters2!$B$1:$Y$1001,G$1,FALSE)),"",VLOOKUP($B79,Batters2!$B$1:$Y$1001,G$1,FALSE))</f>
        <v>23</v>
      </c>
      <c r="H79">
        <f>IF(ISNA(VLOOKUP($B79,Batters1!$B$1:$Y$985,H$1,FALSE)),"",VLOOKUP($B79,Batters1!$B$1:$Y$985,H$1,FALSE))</f>
        <v>2.8499999999999766</v>
      </c>
      <c r="I79">
        <f>IF(ISNA(VLOOKUP($B79,Batters2!$B$1:$Y$1001,I$1,FALSE)),"",VLOOKUP($B79,Batters2!$B$1:$Y$1001,I$1,FALSE))</f>
        <v>-1.4800000000000004</v>
      </c>
      <c r="J79" s="11">
        <f>IF(F79="",-1,(F79-AVERAGE(F$4:F$1002))/STDEV(F$4:F$1002))</f>
        <v>-0.13163193069879506</v>
      </c>
      <c r="K79" s="11">
        <f>IF(G79="",-1,(G79-AVERAGE(G$4:G$1002))/STDEV(G$4:G$1002))</f>
        <v>8.0669796757788462E-3</v>
      </c>
      <c r="L79" s="11">
        <f>IF(H79="",-1,(H79-AVERAGE(H$4:H$1002))/STDEV(H$4:H$1002))</f>
        <v>-0.28425831885883035</v>
      </c>
      <c r="M79" s="11">
        <f>IF(I79="",-1,(I79-AVERAGE(I$4:I$1002))/STDEV(I$4:I$1002))</f>
        <v>-0.41108162349418265</v>
      </c>
      <c r="N79" s="11">
        <f>($J$2*J79+$K$2*K79+$L$2*L79+$M$2*M79+3*AVERAGE(J79:K79)+2*AVERAGE(L79:M79))/(SUM($J$2:$M$2)+5)</f>
        <v>-0.18496176877983594</v>
      </c>
      <c r="O79" s="11">
        <f>($J$2*J79+$K$2*K79+$L$2*L79+$M$2*M79+3*AVERAGE(J79:K79)+2*AVERAGE(L79:M79))/(SUM($J$2:$M$2)+5)+P79+Q79</f>
        <v>0.11503823122016407</v>
      </c>
      <c r="P79">
        <f>VLOOKUP(D79,COND!$A$2:$B$35,2,FALSE)</f>
        <v>0.1</v>
      </c>
      <c r="Q79">
        <f>VLOOKUP(C79,COND!$D$2:$E$14,2,FALSE)</f>
        <v>0.2</v>
      </c>
      <c r="R79" s="11">
        <f>STANDARDIZE(O79,AVERAGE($O$4:$O$203),STDEV($O$4:$O$203))</f>
        <v>4.1527596000320771E-2</v>
      </c>
      <c r="S79" s="14">
        <f>RANK(O79,$O$4:$O$1002)</f>
        <v>76</v>
      </c>
      <c r="T79" s="14">
        <f>RANK(R79,$R$4:$R$203)</f>
        <v>76</v>
      </c>
      <c r="U79">
        <f>IF(F79="",0,F79)+G79</f>
        <v>48.1</v>
      </c>
      <c r="V79">
        <f>MAX($U$4:$U$203)-U79</f>
        <v>69</v>
      </c>
      <c r="W79" t="e">
        <f>VLOOKUP(B79,Summary!$Q$3:$U$575,5,FALSE)</f>
        <v>#N/A</v>
      </c>
      <c r="X79" s="15">
        <f>AVERAGE(F79:G79)+AVERAGE(F79:G79)/(ABS(F79-G79))</f>
        <v>35.502380952380946</v>
      </c>
      <c r="Y79" s="15">
        <f>AVERAGE(H79:I79)+AVERAGE(H79:I79)/(ABS(I79-H79))</f>
        <v>0.84319861431869281</v>
      </c>
    </row>
    <row r="80" spans="1:25" ht="15.75" thickBot="1">
      <c r="A80">
        <f>RANK(G80,$G$4:$G$1202)</f>
        <v>41</v>
      </c>
      <c r="B80" s="4" t="s">
        <v>646</v>
      </c>
      <c r="C80" t="str">
        <f>IF(ISNA(VLOOKUP($B80,Batters2!$B$1:$Y$1001,C$1,FALSE)),"",VLOOKUP($B80,Batters2!$B$1:$Y$1001,C$1,FALSE))</f>
        <v>1B</v>
      </c>
      <c r="D80">
        <f>IF(ISNA(VLOOKUP($B80,Batters2!$B$1:$Y$1001,D$1,FALSE)),"",VLOOKUP($B80,Batters2!$B$1:$Y$1001,D$1,FALSE)+1)</f>
        <v>26</v>
      </c>
      <c r="E80" t="str">
        <f>IF(ISNA(VLOOKUP($B80,Batters2!$B$1:$Y$1001,E$1,FALSE)),"",VLOOKUP($B80,Batters2!$B$1:$Y$1001,E$1,FALSE))</f>
        <v>BAK</v>
      </c>
      <c r="F80" t="str">
        <f>IF(ISNA(VLOOKUP($B80,Batters1!$B$1:$Y$985,F$1,FALSE)),"",VLOOKUP($B80,Batters1!$B$1:$Y$985,F$1,FALSE))</f>
        <v/>
      </c>
      <c r="G80">
        <f>IF(ISNA(VLOOKUP($B80,Batters2!$B$1:$Y$1001,G$1,FALSE)),"",VLOOKUP($B80,Batters2!$B$1:$Y$1001,G$1,FALSE))</f>
        <v>33.5</v>
      </c>
      <c r="H80" t="str">
        <f>IF(ISNA(VLOOKUP($B80,Batters1!$B$1:$Y$985,H$1,FALSE)),"",VLOOKUP($B80,Batters1!$B$1:$Y$985,H$1,FALSE))</f>
        <v/>
      </c>
      <c r="I80">
        <f>IF(ISNA(VLOOKUP($B80,Batters2!$B$1:$Y$1001,I$1,FALSE)),"",VLOOKUP($B80,Batters2!$B$1:$Y$1001,I$1,FALSE))</f>
        <v>1.8899999999999793</v>
      </c>
      <c r="J80" s="11">
        <f>IF(F80="",-1,(F80-AVERAGE(F$4:F$1002))/STDEV(F$4:F$1002))</f>
        <v>-1</v>
      </c>
      <c r="K80" s="11">
        <f>IF(G80="",-1,(G80-AVERAGE(G$4:G$1002))/STDEV(G$4:G$1002))</f>
        <v>0.73513381740686234</v>
      </c>
      <c r="L80" s="11">
        <f>IF(H80="",-1,(H80-AVERAGE(H$4:H$1002))/STDEV(H$4:H$1002))</f>
        <v>-1</v>
      </c>
      <c r="M80" s="11">
        <f>IF(I80="",-1,(I80-AVERAGE(I$4:I$1002))/STDEV(I$4:I$1002))</f>
        <v>-0.13045425421666607</v>
      </c>
      <c r="N80" s="11">
        <f>($J$2*J80+$K$2*K80+$L$2*L80+$M$2*M80+3*AVERAGE(J80:K80)+2*AVERAGE(L80:M80))/(SUM($J$2:$M$2)+5)</f>
        <v>-9.4110536154710114E-2</v>
      </c>
      <c r="O80" s="11">
        <f>($J$2*J80+$K$2*K80+$L$2*L80+$M$2*M80+3*AVERAGE(J80:K80)+2*AVERAGE(L80:M80))/(SUM($J$2:$M$2)+5)+P80+Q80</f>
        <v>0.10588946384528991</v>
      </c>
      <c r="P80">
        <f>VLOOKUP(D80,COND!$A$2:$B$35,2,FALSE)</f>
        <v>0.5</v>
      </c>
      <c r="Q80">
        <f>VLOOKUP(C80,COND!$D$2:$E$14,2,FALSE)</f>
        <v>-0.3</v>
      </c>
      <c r="R80" s="11">
        <f>STANDARDIZE(O80,AVERAGE($O$4:$O$203),STDEV($O$4:$O$203))</f>
        <v>3.0530889666202581E-2</v>
      </c>
      <c r="S80" s="14">
        <f>RANK(O80,$O$4:$O$1002)</f>
        <v>77</v>
      </c>
      <c r="T80" s="14">
        <f>RANK(R80,$R$4:$R$203)</f>
        <v>77</v>
      </c>
      <c r="U80">
        <f>IF(F80="",0,F80)+G80</f>
        <v>33.5</v>
      </c>
      <c r="V80">
        <f>MAX($U$4:$U$203)-U80</f>
        <v>83.6</v>
      </c>
      <c r="W80" t="e">
        <f>VLOOKUP(B80,Summary!$Q$3:$U$575,5,FALSE)</f>
        <v>#N/A</v>
      </c>
      <c r="X80" s="15" t="e">
        <f>AVERAGE(F80:G80)+AVERAGE(F80:G80)/(ABS(F80-G80))</f>
        <v>#VALUE!</v>
      </c>
      <c r="Y80" s="15" t="e">
        <f>AVERAGE(H80:I80)+AVERAGE(H80:I80)/(ABS(I80-H80))</f>
        <v>#VALUE!</v>
      </c>
    </row>
    <row r="81" spans="1:25" ht="15.75" thickBot="1">
      <c r="A81">
        <f>RANK(G81,$G$4:$G$1202)</f>
        <v>101</v>
      </c>
      <c r="B81" s="7" t="s">
        <v>219</v>
      </c>
      <c r="C81" t="str">
        <f>IF(ISNA(VLOOKUP($B81,Batters2!$B$1:$Y$1001,C$1,FALSE)),"",VLOOKUP($B81,Batters2!$B$1:$Y$1001,C$1,FALSE))</f>
        <v>1B</v>
      </c>
      <c r="D81">
        <f>IF(ISNA(VLOOKUP($B81,Batters2!$B$1:$Y$1001,D$1,FALSE)),"",VLOOKUP($B81,Batters2!$B$1:$Y$1001,D$1,FALSE)+1)</f>
        <v>31</v>
      </c>
      <c r="E81" t="str">
        <f>IF(ISNA(VLOOKUP($B81,Batters2!$B$1:$Y$1001,E$1,FALSE)),"",VLOOKUP($B81,Batters2!$B$1:$Y$1001,E$1,FALSE))</f>
        <v>LON</v>
      </c>
      <c r="F81">
        <f>IF(ISNA(VLOOKUP($B81,Batters1!$B$1:$Y$985,F$1,FALSE)),"",VLOOKUP($B81,Batters1!$B$1:$Y$985,F$1,FALSE))</f>
        <v>41.1</v>
      </c>
      <c r="G81">
        <f>IF(ISNA(VLOOKUP($B81,Batters2!$B$1:$Y$1001,G$1,FALSE)),"",VLOOKUP($B81,Batters2!$B$1:$Y$1001,G$1,FALSE))</f>
        <v>18.7</v>
      </c>
      <c r="H81">
        <f>IF(ISNA(VLOOKUP($B81,Batters1!$B$1:$Y$985,H$1,FALSE)),"",VLOOKUP($B81,Batters1!$B$1:$Y$985,H$1,FALSE))</f>
        <v>23.810000000000016</v>
      </c>
      <c r="I81">
        <f>IF(ISNA(VLOOKUP($B81,Batters2!$B$1:$Y$1001,I$1,FALSE)),"",VLOOKUP($B81,Batters2!$B$1:$Y$1001,I$1,FALSE))</f>
        <v>10.879999999999972</v>
      </c>
      <c r="J81" s="11">
        <f>IF(F81="",-1,(F81-AVERAGE(F$4:F$1002))/STDEV(F$4:F$1002))</f>
        <v>0.8592079852833816</v>
      </c>
      <c r="K81" s="11">
        <f>IF(G81="",-1,(G81-AVERAGE(G$4:G$1002))/STDEV(G$4:G$1002))</f>
        <v>-0.28968420149028395</v>
      </c>
      <c r="L81" s="11">
        <f>IF(H81="",-1,(H81-AVERAGE(H$4:H$1002))/STDEV(H$4:H$1002))</f>
        <v>1.1913287045121781</v>
      </c>
      <c r="M81" s="11">
        <f>IF(I81="",-1,(I81-AVERAGE(I$4:I$1002))/STDEV(I$4:I$1002))</f>
        <v>0.61816297124472497</v>
      </c>
      <c r="N81" s="11">
        <f>($J$2*J81+$K$2*K81+$L$2*L81+$M$2*M81+3*AVERAGE(J81:K81)+2*AVERAGE(L81:M81))/(SUM($J$2:$M$2)+5)</f>
        <v>0.40457596231988746</v>
      </c>
      <c r="O81" s="11">
        <f>($J$2*J81+$K$2*K81+$L$2*L81+$M$2*M81+3*AVERAGE(J81:K81)+2*AVERAGE(L81:M81))/(SUM($J$2:$M$2)+5)+P81+Q81</f>
        <v>0.10457596231988747</v>
      </c>
      <c r="P81">
        <f>VLOOKUP(D81,COND!$A$2:$B$35,2,FALSE)</f>
        <v>0</v>
      </c>
      <c r="Q81">
        <f>VLOOKUP(C81,COND!$D$2:$E$14,2,FALSE)</f>
        <v>-0.3</v>
      </c>
      <c r="R81" s="11">
        <f>STANDARDIZE(O81,AVERAGE($O$4:$O$203),STDEV($O$4:$O$203))</f>
        <v>2.8952076919915484E-2</v>
      </c>
      <c r="S81" s="14">
        <f>RANK(O81,$O$4:$O$1002)</f>
        <v>78</v>
      </c>
      <c r="T81" s="14">
        <f>RANK(R81,$R$4:$R$203)</f>
        <v>78</v>
      </c>
      <c r="U81">
        <f>IF(F81="",0,F81)+G81</f>
        <v>59.8</v>
      </c>
      <c r="V81">
        <f>MAX($U$4:$U$203)-U81</f>
        <v>57.3</v>
      </c>
      <c r="W81">
        <f>VLOOKUP(B81,Summary!$Q$3:$U$575,5,FALSE)</f>
        <v>30</v>
      </c>
      <c r="X81" s="15">
        <f>AVERAGE(F81:G81)+AVERAGE(F81:G81)/(ABS(F81-G81))</f>
        <v>31.234821428571426</v>
      </c>
      <c r="Y81" s="15">
        <f>AVERAGE(H81:I81)+AVERAGE(H81:I81)/(ABS(I81-H81))</f>
        <v>18.686453982985295</v>
      </c>
    </row>
    <row r="82" spans="1:25" ht="15.75" thickBot="1">
      <c r="A82">
        <f>RANK(G82,$G$4:$G$1202)</f>
        <v>112</v>
      </c>
      <c r="B82" s="4" t="s">
        <v>474</v>
      </c>
      <c r="C82" t="str">
        <f>IF(ISNA(VLOOKUP($B82,Batters2!$B$1:$Y$1001,C$1,FALSE)),"",VLOOKUP($B82,Batters2!$B$1:$Y$1001,C$1,FALSE))</f>
        <v>C</v>
      </c>
      <c r="D82">
        <f>IF(ISNA(VLOOKUP($B82,Batters2!$B$1:$Y$1001,D$1,FALSE)),"",VLOOKUP($B82,Batters2!$B$1:$Y$1001,D$1,FALSE)+1)</f>
        <v>28</v>
      </c>
      <c r="E82" t="str">
        <f>IF(ISNA(VLOOKUP($B82,Batters2!$B$1:$Y$1001,E$1,FALSE)),"",VLOOKUP($B82,Batters2!$B$1:$Y$1001,E$1,FALSE))</f>
        <v>DUL</v>
      </c>
      <c r="F82" t="str">
        <f>IF(ISNA(VLOOKUP($B82,Batters1!$B$1:$Y$985,F$1,FALSE)),"",VLOOKUP($B82,Batters1!$B$1:$Y$985,F$1,FALSE))</f>
        <v/>
      </c>
      <c r="G82">
        <f>IF(ISNA(VLOOKUP($B82,Batters2!$B$1:$Y$1001,G$1,FALSE)),"",VLOOKUP($B82,Batters2!$B$1:$Y$1001,G$1,FALSE))</f>
        <v>17.2</v>
      </c>
      <c r="H82" t="str">
        <f>IF(ISNA(VLOOKUP($B82,Batters1!$B$1:$Y$985,H$1,FALSE)),"",VLOOKUP($B82,Batters1!$B$1:$Y$985,H$1,FALSE))</f>
        <v/>
      </c>
      <c r="I82">
        <f>IF(ISNA(VLOOKUP($B82,Batters2!$B$1:$Y$1001,I$1,FALSE)),"",VLOOKUP($B82,Batters2!$B$1:$Y$1001,I$1,FALSE))</f>
        <v>4.6299999999999972</v>
      </c>
      <c r="J82" s="11">
        <f>IF(F82="",-1,(F82-AVERAGE(F$4:F$1002))/STDEV(F$4:F$1002))</f>
        <v>-1</v>
      </c>
      <c r="K82" s="11">
        <f>IF(G82="",-1,(G82-AVERAGE(G$4:G$1002))/STDEV(G$4:G$1002))</f>
        <v>-0.39355089259472442</v>
      </c>
      <c r="L82" s="11">
        <f>IF(H82="",-1,(H82-AVERAGE(H$4:H$1002))/STDEV(H$4:H$1002))</f>
        <v>-1</v>
      </c>
      <c r="M82" s="11">
        <f>IF(I82="",-1,(I82-AVERAGE(I$4:I$1002))/STDEV(I$4:I$1002))</f>
        <v>9.7711618727074373E-2</v>
      </c>
      <c r="N82" s="11">
        <f>($J$2*J82+$K$2*K82+$L$2*L82+$M$2*M82+3*AVERAGE(J82:K82)+2*AVERAGE(L82:M82))/(SUM($J$2:$M$2)+5)</f>
        <v>-0.44179135895502769</v>
      </c>
      <c r="O82" s="11">
        <f>($J$2*J82+$K$2*K82+$L$2*L82+$M$2*M82+3*AVERAGE(J82:K82)+2*AVERAGE(L82:M82))/(SUM($J$2:$M$2)+5)+P82+Q82</f>
        <v>5.8208641044972309E-2</v>
      </c>
      <c r="P82">
        <f>VLOOKUP(D82,COND!$A$2:$B$35,2,FALSE)</f>
        <v>0.3</v>
      </c>
      <c r="Q82">
        <f>VLOOKUP(C82,COND!$D$2:$E$14,2,FALSE)</f>
        <v>0.2</v>
      </c>
      <c r="R82" s="11">
        <f>STANDARDIZE(O82,AVERAGE($O$4:$O$203),STDEV($O$4:$O$203))</f>
        <v>-2.6780875363939676E-2</v>
      </c>
      <c r="S82" s="14">
        <f>RANK(O82,$O$4:$O$1002)</f>
        <v>79</v>
      </c>
      <c r="T82" s="14">
        <f>RANK(R82,$R$4:$R$203)</f>
        <v>79</v>
      </c>
      <c r="U82">
        <f>IF(F82="",0,F82)+G82</f>
        <v>17.2</v>
      </c>
      <c r="V82">
        <f>MAX($U$4:$U$203)-U82</f>
        <v>99.899999999999991</v>
      </c>
      <c r="W82" t="e">
        <f>VLOOKUP(B82,Summary!$Q$3:$U$575,5,FALSE)</f>
        <v>#N/A</v>
      </c>
      <c r="X82" s="15" t="e">
        <f>AVERAGE(F82:G82)+AVERAGE(F82:G82)/(ABS(F82-G82))</f>
        <v>#VALUE!</v>
      </c>
      <c r="Y82" s="15" t="e">
        <f>AVERAGE(H82:I82)+AVERAGE(H82:I82)/(ABS(I82-H82))</f>
        <v>#VALUE!</v>
      </c>
    </row>
    <row r="83" spans="1:25" ht="15.75" thickBot="1">
      <c r="A83">
        <f>RANK(G83,$G$4:$G$1202)</f>
        <v>75</v>
      </c>
      <c r="B83" s="4" t="s">
        <v>651</v>
      </c>
      <c r="C83" t="str">
        <f>IF(ISNA(VLOOKUP($B83,Batters2!$B$1:$Y$1001,C$1,FALSE)),"",VLOOKUP($B83,Batters2!$B$1:$Y$1001,C$1,FALSE))</f>
        <v>RF</v>
      </c>
      <c r="D83">
        <f>IF(ISNA(VLOOKUP($B83,Batters2!$B$1:$Y$1001,D$1,FALSE)),"",VLOOKUP($B83,Batters2!$B$1:$Y$1001,D$1,FALSE)+1)</f>
        <v>27</v>
      </c>
      <c r="E83" t="str">
        <f>IF(ISNA(VLOOKUP($B83,Batters2!$B$1:$Y$1001,E$1,FALSE)),"",VLOOKUP($B83,Batters2!$B$1:$Y$1001,E$1,FALSE))</f>
        <v>OMA</v>
      </c>
      <c r="F83" t="str">
        <f>IF(ISNA(VLOOKUP($B83,Batters1!$B$1:$Y$985,F$1,FALSE)),"",VLOOKUP($B83,Batters1!$B$1:$Y$985,F$1,FALSE))</f>
        <v/>
      </c>
      <c r="G83">
        <f>IF(ISNA(VLOOKUP($B83,Batters2!$B$1:$Y$1001,G$1,FALSE)),"",VLOOKUP($B83,Batters2!$B$1:$Y$1001,G$1,FALSE))</f>
        <v>25.7</v>
      </c>
      <c r="H83" t="str">
        <f>IF(ISNA(VLOOKUP($B83,Batters1!$B$1:$Y$985,H$1,FALSE)),"",VLOOKUP($B83,Batters1!$B$1:$Y$985,H$1,FALSE))</f>
        <v/>
      </c>
      <c r="I83">
        <f>IF(ISNA(VLOOKUP($B83,Batters2!$B$1:$Y$1001,I$1,FALSE)),"",VLOOKUP($B83,Batters2!$B$1:$Y$1001,I$1,FALSE))</f>
        <v>3.669999999999991</v>
      </c>
      <c r="J83" s="11">
        <f>IF(F83="",-1,(F83-AVERAGE(F$4:F$1002))/STDEV(F$4:F$1002))</f>
        <v>-1</v>
      </c>
      <c r="K83" s="11">
        <f>IF(G83="",-1,(G83-AVERAGE(G$4:G$1002))/STDEV(G$4:G$1002))</f>
        <v>0.1950270236637717</v>
      </c>
      <c r="L83" s="11">
        <f>IF(H83="",-1,(H83-AVERAGE(H$4:H$1002))/STDEV(H$4:H$1002))</f>
        <v>-1</v>
      </c>
      <c r="M83" s="11">
        <f>IF(I83="",-1,(I83-AVERAGE(I$4:I$1002))/STDEV(I$4:I$1002))</f>
        <v>1.7770290980362403E-2</v>
      </c>
      <c r="N83" s="11">
        <f>($J$2*J83+$K$2*K83+$L$2*L83+$M$2*M83+3*AVERAGE(J83:K83)+2*AVERAGE(L83:M83))/(SUM($J$2:$M$2)+5)</f>
        <v>-0.24860340269545234</v>
      </c>
      <c r="O83" s="11">
        <f>($J$2*J83+$K$2*K83+$L$2*L83+$M$2*M83+3*AVERAGE(J83:K83)+2*AVERAGE(L83:M83))/(SUM($J$2:$M$2)+5)+P83+Q83</f>
        <v>5.1396597304547681E-2</v>
      </c>
      <c r="P83">
        <f>VLOOKUP(D83,COND!$A$2:$B$35,2,FALSE)</f>
        <v>0.4</v>
      </c>
      <c r="Q83">
        <f>VLOOKUP(C83,COND!$D$2:$E$14,2,FALSE)</f>
        <v>-0.1</v>
      </c>
      <c r="R83" s="11">
        <f>STANDARDIZE(O83,AVERAGE($O$4:$O$203),STDEV($O$4:$O$203))</f>
        <v>-3.4968868508715424E-2</v>
      </c>
      <c r="S83" s="14">
        <f>RANK(O83,$O$4:$O$1002)</f>
        <v>80</v>
      </c>
      <c r="T83" s="14">
        <f>RANK(R83,$R$4:$R$203)</f>
        <v>80</v>
      </c>
      <c r="U83">
        <f>IF(F83="",0,F83)+G83</f>
        <v>25.7</v>
      </c>
      <c r="V83">
        <f>MAX($U$4:$U$203)-U83</f>
        <v>91.399999999999991</v>
      </c>
      <c r="W83" t="e">
        <f>VLOOKUP(B83,Summary!$Q$3:$U$575,5,FALSE)</f>
        <v>#N/A</v>
      </c>
      <c r="X83" s="15" t="e">
        <f>AVERAGE(F83:G83)+AVERAGE(F83:G83)/(ABS(F83-G83))</f>
        <v>#VALUE!</v>
      </c>
      <c r="Y83" s="15" t="e">
        <f>AVERAGE(H83:I83)+AVERAGE(H83:I83)/(ABS(I83-H83))</f>
        <v>#VALUE!</v>
      </c>
    </row>
    <row r="84" spans="1:25" ht="15.75" thickBot="1">
      <c r="A84">
        <f>RANK(G84,$G$4:$G$1202)</f>
        <v>96</v>
      </c>
      <c r="B84" s="4" t="s">
        <v>360</v>
      </c>
      <c r="C84" t="str">
        <f>IF(ISNA(VLOOKUP($B84,Batters2!$B$1:$Y$1001,C$1,FALSE)),"",VLOOKUP($B84,Batters2!$B$1:$Y$1001,C$1,FALSE))</f>
        <v>3B</v>
      </c>
      <c r="D84">
        <f>IF(ISNA(VLOOKUP($B84,Batters2!$B$1:$Y$1001,D$1,FALSE)),"",VLOOKUP($B84,Batters2!$B$1:$Y$1001,D$1,FALSE)+1)</f>
        <v>29</v>
      </c>
      <c r="E84" t="str">
        <f>IF(ISNA(VLOOKUP($B84,Batters2!$B$1:$Y$1001,E$1,FALSE)),"",VLOOKUP($B84,Batters2!$B$1:$Y$1001,E$1,FALSE))</f>
        <v>LON</v>
      </c>
      <c r="F84">
        <f>IF(ISNA(VLOOKUP($B84,Batters1!$B$1:$Y$985,F$1,FALSE)),"",VLOOKUP($B84,Batters1!$B$1:$Y$985,F$1,FALSE))</f>
        <v>18.7</v>
      </c>
      <c r="G84">
        <f>IF(ISNA(VLOOKUP($B84,Batters2!$B$1:$Y$1001,G$1,FALSE)),"",VLOOKUP($B84,Batters2!$B$1:$Y$1001,G$1,FALSE))</f>
        <v>19.899999999999999</v>
      </c>
      <c r="H84">
        <f>IF(ISNA(VLOOKUP($B84,Batters1!$B$1:$Y$985,H$1,FALSE)),"",VLOOKUP($B84,Batters1!$B$1:$Y$985,H$1,FALSE))</f>
        <v>7.1299999999999972</v>
      </c>
      <c r="I84">
        <f>IF(ISNA(VLOOKUP($B84,Batters2!$B$1:$Y$1001,I$1,FALSE)),"",VLOOKUP($B84,Batters2!$B$1:$Y$1001,I$1,FALSE))</f>
        <v>-0.99999999999999112</v>
      </c>
      <c r="J84" s="11">
        <f>IF(F84="",-1,(F84-AVERAGE(F$4:F$1002))/STDEV(F$4:F$1002))</f>
        <v>-0.52796789709166581</v>
      </c>
      <c r="K84" s="11">
        <f>IF(G84="",-1,(G84-AVERAGE(G$4:G$1002))/STDEV(G$4:G$1002))</f>
        <v>-0.2065908486067316</v>
      </c>
      <c r="L84" s="11">
        <f>IF(H84="",-1,(H84-AVERAGE(H$4:H$1002))/STDEV(H$4:H$1002))</f>
        <v>1.7054298508914639E-2</v>
      </c>
      <c r="M84" s="11">
        <f>IF(I84="",-1,(I84-AVERAGE(I$4:I$1002))/STDEV(I$4:I$1002))</f>
        <v>-0.37111095962082613</v>
      </c>
      <c r="N84" s="11">
        <f>($J$2*J84+$K$2*K84+$L$2*L84+$M$2*M84+3*AVERAGE(J84:K84)+2*AVERAGE(L84:M84))/(SUM($J$2:$M$2)+5)</f>
        <v>-0.29036919877777195</v>
      </c>
      <c r="O84" s="11">
        <f>($J$2*J84+$K$2*K84+$L$2*L84+$M$2*M84+3*AVERAGE(J84:K84)+2*AVERAGE(L84:M84))/(SUM($J$2:$M$2)+5)+P84+Q84</f>
        <v>9.6308012222280637E-3</v>
      </c>
      <c r="P84">
        <f>VLOOKUP(D84,COND!$A$2:$B$35,2,FALSE)</f>
        <v>0.2</v>
      </c>
      <c r="Q84">
        <f>VLOOKUP(C84,COND!$D$2:$E$14,2,FALSE)</f>
        <v>0.1</v>
      </c>
      <c r="R84" s="11">
        <f>STANDARDIZE(O84,AVERAGE($O$4:$O$203),STDEV($O$4:$O$203))</f>
        <v>-8.5170843868729432E-2</v>
      </c>
      <c r="S84" s="14">
        <f>RANK(O84,$O$4:$O$1002)</f>
        <v>81</v>
      </c>
      <c r="T84" s="14">
        <f>RANK(R84,$R$4:$R$203)</f>
        <v>81</v>
      </c>
      <c r="U84">
        <f>IF(F84="",0,F84)+G84</f>
        <v>38.599999999999994</v>
      </c>
      <c r="V84">
        <f>MAX($U$4:$U$203)-U84</f>
        <v>78.5</v>
      </c>
      <c r="W84" t="e">
        <f>VLOOKUP(B84,Summary!$Q$3:$U$575,5,FALSE)</f>
        <v>#N/A</v>
      </c>
      <c r="X84" s="15">
        <f>AVERAGE(F84:G84)+AVERAGE(F84:G84)/(ABS(F84-G84))</f>
        <v>35.38333333333334</v>
      </c>
      <c r="Y84" s="15">
        <f>AVERAGE(H84:I84)+AVERAGE(H84:I84)/(ABS(I84-H84))</f>
        <v>3.4419987699877037</v>
      </c>
    </row>
    <row r="85" spans="1:25" ht="15.75" thickBot="1">
      <c r="A85">
        <f>RANK(G85,$G$4:$G$1202)</f>
        <v>117</v>
      </c>
      <c r="B85" s="4" t="s">
        <v>594</v>
      </c>
      <c r="C85" t="str">
        <f>IF(ISNA(VLOOKUP($B85,Batters2!$B$1:$Y$1001,C$1,FALSE)),"",VLOOKUP($B85,Batters2!$B$1:$Y$1001,C$1,FALSE))</f>
        <v>LF</v>
      </c>
      <c r="D85">
        <f>IF(ISNA(VLOOKUP($B85,Batters2!$B$1:$Y$1001,D$1,FALSE)),"",VLOOKUP($B85,Batters2!$B$1:$Y$1001,D$1,FALSE)+1)</f>
        <v>27</v>
      </c>
      <c r="E85" t="str">
        <f>IF(ISNA(VLOOKUP($B85,Batters2!$B$1:$Y$1001,E$1,FALSE)),"",VLOOKUP($B85,Batters2!$B$1:$Y$1001,E$1,FALSE))</f>
        <v>CL</v>
      </c>
      <c r="F85">
        <f>IF(ISNA(VLOOKUP($B85,Batters1!$B$1:$Y$985,F$1,FALSE)),"",VLOOKUP($B85,Batters1!$B$1:$Y$985,F$1,FALSE))</f>
        <v>14.8</v>
      </c>
      <c r="G85">
        <f>IF(ISNA(VLOOKUP($B85,Batters2!$B$1:$Y$1001,G$1,FALSE)),"",VLOOKUP($B85,Batters2!$B$1:$Y$1001,G$1,FALSE))</f>
        <v>15.6</v>
      </c>
      <c r="H85">
        <f>IF(ISNA(VLOOKUP($B85,Batters1!$B$1:$Y$985,H$1,FALSE)),"",VLOOKUP($B85,Batters1!$B$1:$Y$985,H$1,FALSE))</f>
        <v>5.0199999999999925</v>
      </c>
      <c r="I85">
        <f>IF(ISNA(VLOOKUP($B85,Batters2!$B$1:$Y$1001,I$1,FALSE)),"",VLOOKUP($B85,Batters2!$B$1:$Y$1001,I$1,FALSE))</f>
        <v>5.7499999999999929</v>
      </c>
      <c r="J85" s="11">
        <f>IF(F85="",-1,(F85-AVERAGE(F$4:F$1002))/STDEV(F$4:F$1002))</f>
        <v>-0.76948512661232127</v>
      </c>
      <c r="K85" s="11">
        <f>IF(G85="",-1,(G85-AVERAGE(G$4:G$1002))/STDEV(G$4:G$1002))</f>
        <v>-0.5043420297727943</v>
      </c>
      <c r="L85" s="11">
        <f>IF(H85="",-1,(H85-AVERAGE(H$4:H$1002))/STDEV(H$4:H$1002))</f>
        <v>-0.13149000584761347</v>
      </c>
      <c r="M85" s="11">
        <f>IF(I85="",-1,(I85-AVERAGE(I$4:I$1002))/STDEV(I$4:I$1002))</f>
        <v>0.19097650109823736</v>
      </c>
      <c r="N85" s="11">
        <f>($J$2*J85+$K$2*K85+$L$2*L85+$M$2*M85+3*AVERAGE(J85:K85)+2*AVERAGE(L85:M85))/(SUM($J$2:$M$2)+5)</f>
        <v>-0.29596629707301636</v>
      </c>
      <c r="O85" s="11">
        <f>($J$2*J85+$K$2*K85+$L$2*L85+$M$2*M85+3*AVERAGE(J85:K85)+2*AVERAGE(L85:M85))/(SUM($J$2:$M$2)+5)+P85+Q85</f>
        <v>4.0337029269836566E-3</v>
      </c>
      <c r="P85">
        <f>VLOOKUP(D85,COND!$A$2:$B$35,2,FALSE)</f>
        <v>0.4</v>
      </c>
      <c r="Q85">
        <f>VLOOKUP(C85,COND!$D$2:$E$14,2,FALSE)</f>
        <v>-0.1</v>
      </c>
      <c r="R85" s="11">
        <f>STANDARDIZE(O85,AVERAGE($O$4:$O$203),STDEV($O$4:$O$203))</f>
        <v>-9.1898487468569323E-2</v>
      </c>
      <c r="S85" s="14">
        <f>RANK(O85,$O$4:$O$1002)</f>
        <v>82</v>
      </c>
      <c r="T85" s="14">
        <f>RANK(R85,$R$4:$R$203)</f>
        <v>82</v>
      </c>
      <c r="U85">
        <f>IF(F85="",0,F85)+G85</f>
        <v>30.4</v>
      </c>
      <c r="V85">
        <f>MAX($U$4:$U$203)-U85</f>
        <v>86.699999999999989</v>
      </c>
      <c r="W85" t="e">
        <f>VLOOKUP(B85,Summary!$Q$3:$U$575,5,FALSE)</f>
        <v>#N/A</v>
      </c>
      <c r="X85" s="15">
        <f>AVERAGE(F85:G85)+AVERAGE(F85:G85)/(ABS(F85-G85))</f>
        <v>34.200000000000024</v>
      </c>
      <c r="Y85" s="15">
        <f>AVERAGE(H85:I85)+AVERAGE(H85:I85)/(ABS(I85-H85))</f>
        <v>12.761712328767102</v>
      </c>
    </row>
    <row r="86" spans="1:25" ht="15.75" thickBot="1">
      <c r="A86">
        <f>RANK(G86,$G$4:$G$1202)</f>
        <v>122</v>
      </c>
      <c r="B86" s="7" t="s">
        <v>282</v>
      </c>
      <c r="C86" t="str">
        <f>IF(ISNA(VLOOKUP($B86,Batters2!$B$1:$Y$1001,C$1,FALSE)),"",VLOOKUP($B86,Batters2!$B$1:$Y$1001,C$1,FALSE))</f>
        <v>LF</v>
      </c>
      <c r="D86">
        <f>IF(ISNA(VLOOKUP($B86,Batters2!$B$1:$Y$1001,D$1,FALSE)),"",VLOOKUP($B86,Batters2!$B$1:$Y$1001,D$1,FALSE)+1)</f>
        <v>24</v>
      </c>
      <c r="E86" t="str">
        <f>IF(ISNA(VLOOKUP($B86,Batters2!$B$1:$Y$1001,E$1,FALSE)),"",VLOOKUP($B86,Batters2!$B$1:$Y$1001,E$1,FALSE))</f>
        <v>SA</v>
      </c>
      <c r="F86">
        <f>IF(ISNA(VLOOKUP($B86,Batters1!$B$1:$Y$985,F$1,FALSE)),"",VLOOKUP($B86,Batters1!$B$1:$Y$985,F$1,FALSE))</f>
        <v>21.3</v>
      </c>
      <c r="G86">
        <f>IF(ISNA(VLOOKUP($B86,Batters2!$B$1:$Y$1001,G$1,FALSE)),"",VLOOKUP($B86,Batters2!$B$1:$Y$1001,G$1,FALSE))</f>
        <v>14.9</v>
      </c>
      <c r="H86">
        <f>IF(ISNA(VLOOKUP($B86,Batters1!$B$1:$Y$985,H$1,FALSE)),"",VLOOKUP($B86,Batters1!$B$1:$Y$985,H$1,FALSE))</f>
        <v>2.3099999999999916</v>
      </c>
      <c r="I86">
        <f>IF(ISNA(VLOOKUP($B86,Batters2!$B$1:$Y$1001,I$1,FALSE)),"",VLOOKUP($B86,Batters2!$B$1:$Y$1001,I$1,FALSE))</f>
        <v>-0.26000000000000068</v>
      </c>
      <c r="J86" s="11">
        <f>IF(F86="",-1,(F86-AVERAGE(F$4:F$1002))/STDEV(F$4:F$1002))</f>
        <v>-0.36695641074456203</v>
      </c>
      <c r="K86" s="11">
        <f>IF(G86="",-1,(G86-AVERAGE(G$4:G$1002))/STDEV(G$4:G$1002))</f>
        <v>-0.55281315228819983</v>
      </c>
      <c r="L86" s="11">
        <f>IF(H86="",-1,(H86-AVERAGE(H$4:H$1002))/STDEV(H$4:H$1002))</f>
        <v>-0.32227439675102121</v>
      </c>
      <c r="M86" s="11">
        <f>IF(I86="",-1,(I86-AVERAGE(I$4:I$1002))/STDEV(I$4:I$1002))</f>
        <v>-0.3094895194827369</v>
      </c>
      <c r="N86" s="11">
        <f>($J$2*J86+$K$2*K86+$L$2*L86+$M$2*M86+3*AVERAGE(J86:K86)+2*AVERAGE(L86:M86))/(SUM($J$2:$M$2)+5)</f>
        <v>-0.41232458562749785</v>
      </c>
      <c r="O86" s="11">
        <f>($J$2*J86+$K$2*K86+$L$2*L86+$M$2*M86+3*AVERAGE(J86:K86)+2*AVERAGE(L86:M86))/(SUM($J$2:$M$2)+5)+P86+Q86</f>
        <v>-1.2324585627497858E-2</v>
      </c>
      <c r="P86">
        <f>VLOOKUP(D86,COND!$A$2:$B$35,2,FALSE)</f>
        <v>0.5</v>
      </c>
      <c r="Q86">
        <f>VLOOKUP(C86,COND!$D$2:$E$14,2,FALSE)</f>
        <v>-0.1</v>
      </c>
      <c r="R86" s="11">
        <f>STANDARDIZE(O86,AVERAGE($O$4:$O$203),STDEV($O$4:$O$203))</f>
        <v>-0.1115609499612146</v>
      </c>
      <c r="S86" s="14">
        <f>RANK(O86,$O$4:$O$1002)</f>
        <v>83</v>
      </c>
      <c r="T86" s="14">
        <f>RANK(R86,$R$4:$R$203)</f>
        <v>83</v>
      </c>
      <c r="U86">
        <f>IF(F86="",0,F86)+G86</f>
        <v>36.200000000000003</v>
      </c>
      <c r="V86">
        <f>MAX($U$4:$U$203)-U86</f>
        <v>80.899999999999991</v>
      </c>
      <c r="W86" t="e">
        <f>VLOOKUP(B86,Summary!$Q$3:$U$575,5,FALSE)</f>
        <v>#N/A</v>
      </c>
      <c r="X86" s="15">
        <f>AVERAGE(F86:G86)+AVERAGE(F86:G86)/(ABS(F86-G86))</f>
        <v>20.928125000000001</v>
      </c>
      <c r="Y86" s="15">
        <f>AVERAGE(H86:I86)+AVERAGE(H86:I86)/(ABS(I86-H86))</f>
        <v>1.4238326848248977</v>
      </c>
    </row>
    <row r="87" spans="1:25" ht="15.75" thickBot="1">
      <c r="A87">
        <f>RANK(G87,$G$4:$G$1202)</f>
        <v>84</v>
      </c>
      <c r="B87" s="7" t="s">
        <v>654</v>
      </c>
      <c r="C87" t="str">
        <f>IF(ISNA(VLOOKUP($B87,Batters2!$B$1:$Y$1001,C$1,FALSE)),"",VLOOKUP($B87,Batters2!$B$1:$Y$1001,C$1,FALSE))</f>
        <v>1B</v>
      </c>
      <c r="D87">
        <f>IF(ISNA(VLOOKUP($B87,Batters2!$B$1:$Y$1001,D$1,FALSE)),"",VLOOKUP($B87,Batters2!$B$1:$Y$1001,D$1,FALSE)+1)</f>
        <v>23</v>
      </c>
      <c r="E87" t="str">
        <f>IF(ISNA(VLOOKUP($B87,Batters2!$B$1:$Y$1001,E$1,FALSE)),"",VLOOKUP($B87,Batters2!$B$1:$Y$1001,E$1,FALSE))</f>
        <v>WV</v>
      </c>
      <c r="F87" t="str">
        <f>IF(ISNA(VLOOKUP($B87,Batters1!$B$1:$Y$985,F$1,FALSE)),"",VLOOKUP($B87,Batters1!$B$1:$Y$985,F$1,FALSE))</f>
        <v/>
      </c>
      <c r="G87">
        <f>IF(ISNA(VLOOKUP($B87,Batters2!$B$1:$Y$1001,G$1,FALSE)),"",VLOOKUP($B87,Batters2!$B$1:$Y$1001,G$1,FALSE))</f>
        <v>23.9</v>
      </c>
      <c r="H87" t="str">
        <f>IF(ISNA(VLOOKUP($B87,Batters1!$B$1:$Y$985,H$1,FALSE)),"",VLOOKUP($B87,Batters1!$B$1:$Y$985,H$1,FALSE))</f>
        <v/>
      </c>
      <c r="I87">
        <f>IF(ISNA(VLOOKUP($B87,Batters2!$B$1:$Y$1001,I$1,FALSE)),"",VLOOKUP($B87,Batters2!$B$1:$Y$1001,I$1,FALSE))</f>
        <v>6.8399999999999892</v>
      </c>
      <c r="J87" s="11">
        <f>IF(F87="",-1,(F87-AVERAGE(F$4:F$1002))/STDEV(F$4:F$1002))</f>
        <v>-1</v>
      </c>
      <c r="K87" s="11">
        <f>IF(G87="",-1,(G87-AVERAGE(G$4:G$1002))/STDEV(G$4:G$1002))</f>
        <v>7.0386994338443046E-2</v>
      </c>
      <c r="L87" s="11">
        <f>IF(H87="",-1,(H87-AVERAGE(H$4:H$1002))/STDEV(H$4:H$1002))</f>
        <v>-1</v>
      </c>
      <c r="M87" s="11">
        <f>IF(I87="",-1,(I87-AVERAGE(I$4:I$1002))/STDEV(I$4:I$1002))</f>
        <v>0.28174321697731569</v>
      </c>
      <c r="N87" s="11">
        <f>($J$2*J87+$K$2*K87+$L$2*L87+$M$2*M87+3*AVERAGE(J87:K87)+2*AVERAGE(L87:M87))/(SUM($J$2:$M$2)+5)</f>
        <v>-0.21432643605574014</v>
      </c>
      <c r="O87" s="11">
        <f>($J$2*J87+$K$2*K87+$L$2*L87+$M$2*M87+3*AVERAGE(J87:K87)+2*AVERAGE(L87:M87))/(SUM($J$2:$M$2)+5)+P87+Q87</f>
        <v>-1.4326436055740133E-2</v>
      </c>
      <c r="P87">
        <f>VLOOKUP(D87,COND!$A$2:$B$35,2,FALSE)</f>
        <v>0.5</v>
      </c>
      <c r="Q87">
        <f>VLOOKUP(C87,COND!$D$2:$E$14,2,FALSE)</f>
        <v>-0.3</v>
      </c>
      <c r="R87" s="11">
        <f>STANDARDIZE(O87,AVERAGE($O$4:$O$203),STDEV($O$4:$O$203))</f>
        <v>-0.11396714965809035</v>
      </c>
      <c r="S87" s="14">
        <f>RANK(O87,$O$4:$O$1002)</f>
        <v>84</v>
      </c>
      <c r="T87" s="14">
        <f>RANK(R87,$R$4:$R$203)</f>
        <v>84</v>
      </c>
      <c r="U87">
        <f>IF(F87="",0,F87)+G87</f>
        <v>23.9</v>
      </c>
      <c r="V87">
        <f>MAX($U$4:$U$203)-U87</f>
        <v>93.199999999999989</v>
      </c>
      <c r="W87" t="e">
        <f>VLOOKUP(B87,Summary!$Q$3:$U$575,5,FALSE)</f>
        <v>#N/A</v>
      </c>
      <c r="X87" s="15" t="e">
        <f>AVERAGE(F87:G87)+AVERAGE(F87:G87)/(ABS(F87-G87))</f>
        <v>#VALUE!</v>
      </c>
      <c r="Y87" s="15" t="e">
        <f>AVERAGE(H87:I87)+AVERAGE(H87:I87)/(ABS(I87-H87))</f>
        <v>#VALUE!</v>
      </c>
    </row>
    <row r="88" spans="1:25" ht="15.75" thickBot="1">
      <c r="A88">
        <f>RANK(G88,$G$4:$G$1202)</f>
        <v>110</v>
      </c>
      <c r="B88" s="4" t="s">
        <v>290</v>
      </c>
      <c r="C88" t="str">
        <f>IF(ISNA(VLOOKUP($B88,Batters2!$B$1:$Y$1001,C$1,FALSE)),"",VLOOKUP($B88,Batters2!$B$1:$Y$1001,C$1,FALSE))</f>
        <v>3B</v>
      </c>
      <c r="D88">
        <f>IF(ISNA(VLOOKUP($B88,Batters2!$B$1:$Y$1001,D$1,FALSE)),"",VLOOKUP($B88,Batters2!$B$1:$Y$1001,D$1,FALSE)+1)</f>
        <v>29</v>
      </c>
      <c r="E88" t="str">
        <f>IF(ISNA(VLOOKUP($B88,Batters2!$B$1:$Y$1001,E$1,FALSE)),"",VLOOKUP($B88,Batters2!$B$1:$Y$1001,E$1,FALSE))</f>
        <v>WV</v>
      </c>
      <c r="F88">
        <f>IF(ISNA(VLOOKUP($B88,Batters1!$B$1:$Y$985,F$1,FALSE)),"",VLOOKUP($B88,Batters1!$B$1:$Y$985,F$1,FALSE))</f>
        <v>13.3</v>
      </c>
      <c r="G88">
        <f>IF(ISNA(VLOOKUP($B88,Batters2!$B$1:$Y$1001,G$1,FALSE)),"",VLOOKUP($B88,Batters2!$B$1:$Y$1001,G$1,FALSE))</f>
        <v>17.3</v>
      </c>
      <c r="H88">
        <f>IF(ISNA(VLOOKUP($B88,Batters1!$B$1:$Y$985,H$1,FALSE)),"",VLOOKUP($B88,Batters1!$B$1:$Y$985,H$1,FALSE))</f>
        <v>-1.6000000000000156</v>
      </c>
      <c r="I88">
        <f>IF(ISNA(VLOOKUP($B88,Batters2!$B$1:$Y$1001,I$1,FALSE)),"",VLOOKUP($B88,Batters2!$B$1:$Y$1001,I$1,FALSE))</f>
        <v>6.2999999999999785</v>
      </c>
      <c r="J88" s="11">
        <f>IF(F88="",-1,(F88-AVERAGE(F$4:F$1002))/STDEV(F$4:F$1002))</f>
        <v>-0.86237636873565038</v>
      </c>
      <c r="K88" s="11">
        <f>IF(G88="",-1,(G88-AVERAGE(G$4:G$1002))/STDEV(G$4:G$1002))</f>
        <v>-0.38662644652109496</v>
      </c>
      <c r="L88" s="11">
        <f>IF(H88="",-1,(H88-AVERAGE(H$4:H$1002))/STDEV(H$4:H$1002))</f>
        <v>-0.59753896074818924</v>
      </c>
      <c r="M88" s="11">
        <f>IF(I88="",-1,(I88-AVERAGE(I$4:I$1002))/STDEV(I$4:I$1002))</f>
        <v>0.2367762201197896</v>
      </c>
      <c r="N88" s="11">
        <f>($J$2*J88+$K$2*K88+$L$2*L88+$M$2*M88+3*AVERAGE(J88:K88)+2*AVERAGE(L88:M88))/(SUM($J$2:$M$2)+5)</f>
        <v>-0.31748703461503364</v>
      </c>
      <c r="O88" s="11">
        <f>($J$2*J88+$K$2*K88+$L$2*L88+$M$2*M88+3*AVERAGE(J88:K88)+2*AVERAGE(L88:M88))/(SUM($J$2:$M$2)+5)+P88+Q88</f>
        <v>-1.748703461503362E-2</v>
      </c>
      <c r="P88">
        <f>VLOOKUP(D88,COND!$A$2:$B$35,2,FALSE)</f>
        <v>0.2</v>
      </c>
      <c r="Q88">
        <f>VLOOKUP(C88,COND!$D$2:$E$14,2,FALSE)</f>
        <v>0.1</v>
      </c>
      <c r="R88" s="11">
        <f>STANDARDIZE(O88,AVERAGE($O$4:$O$203),STDEV($O$4:$O$203))</f>
        <v>-0.11776615041660134</v>
      </c>
      <c r="S88" s="14">
        <f>RANK(O88,$O$4:$O$1002)</f>
        <v>85</v>
      </c>
      <c r="T88" s="14">
        <f>RANK(R88,$R$4:$R$203)</f>
        <v>85</v>
      </c>
      <c r="U88">
        <f>IF(F88="",0,F88)+G88</f>
        <v>30.6</v>
      </c>
      <c r="V88">
        <f>MAX($U$4:$U$203)-U88</f>
        <v>86.5</v>
      </c>
      <c r="W88" t="e">
        <f>VLOOKUP(B88,Summary!$Q$3:$U$575,5,FALSE)</f>
        <v>#N/A</v>
      </c>
      <c r="X88" s="15">
        <f>AVERAGE(F88:G88)+AVERAGE(F88:G88)/(ABS(F88-G88))</f>
        <v>19.125</v>
      </c>
      <c r="Y88" s="15">
        <f>AVERAGE(H88:I88)+AVERAGE(H88:I88)/(ABS(I88-H88))</f>
        <v>2.6474683544303592</v>
      </c>
    </row>
    <row r="89" spans="1:25" ht="15.75" thickBot="1">
      <c r="A89">
        <f>RANK(G89,$G$4:$G$1202)</f>
        <v>105</v>
      </c>
      <c r="B89" s="4" t="s">
        <v>657</v>
      </c>
      <c r="C89" t="str">
        <f>IF(ISNA(VLOOKUP($B89,Batters2!$B$1:$Y$1001,C$1,FALSE)),"",VLOOKUP($B89,Batters2!$B$1:$Y$1001,C$1,FALSE))</f>
        <v>LF</v>
      </c>
      <c r="D89">
        <f>IF(ISNA(VLOOKUP($B89,Batters2!$B$1:$Y$1001,D$1,FALSE)),"",VLOOKUP($B89,Batters2!$B$1:$Y$1001,D$1,FALSE)+1)</f>
        <v>27</v>
      </c>
      <c r="E89" t="str">
        <f>IF(ISNA(VLOOKUP($B89,Batters2!$B$1:$Y$1001,E$1,FALSE)),"",VLOOKUP($B89,Batters2!$B$1:$Y$1001,E$1,FALSE))</f>
        <v>SA</v>
      </c>
      <c r="F89" t="str">
        <f>IF(ISNA(VLOOKUP($B89,Batters1!$B$1:$Y$985,F$1,FALSE)),"",VLOOKUP($B89,Batters1!$B$1:$Y$985,F$1,FALSE))</f>
        <v/>
      </c>
      <c r="G89">
        <f>IF(ISNA(VLOOKUP($B89,Batters2!$B$1:$Y$1001,G$1,FALSE)),"",VLOOKUP($B89,Batters2!$B$1:$Y$1001,G$1,FALSE))</f>
        <v>18.100000000000001</v>
      </c>
      <c r="H89" t="str">
        <f>IF(ISNA(VLOOKUP($B89,Batters1!$B$1:$Y$985,H$1,FALSE)),"",VLOOKUP($B89,Batters1!$B$1:$Y$985,H$1,FALSE))</f>
        <v/>
      </c>
      <c r="I89">
        <f>IF(ISNA(VLOOKUP($B89,Batters2!$B$1:$Y$1001,I$1,FALSE)),"",VLOOKUP($B89,Batters2!$B$1:$Y$1001,I$1,FALSE))</f>
        <v>8.09</v>
      </c>
      <c r="J89" s="11">
        <f>IF(F89="",-1,(F89-AVERAGE(F$4:F$1002))/STDEV(F$4:F$1002))</f>
        <v>-1</v>
      </c>
      <c r="K89" s="11">
        <f>IF(G89="",-1,(G89-AVERAGE(G$4:G$1002))/STDEV(G$4:G$1002))</f>
        <v>-0.33123087793206002</v>
      </c>
      <c r="L89" s="11">
        <f>IF(H89="",-1,(H89-AVERAGE(H$4:H$1002))/STDEV(H$4:H$1002))</f>
        <v>-1</v>
      </c>
      <c r="M89" s="11">
        <f>IF(I89="",-1,(I89-AVERAGE(I$4:I$1002))/STDEV(I$4:I$1002))</f>
        <v>0.38583348748084717</v>
      </c>
      <c r="N89" s="11">
        <f>($J$2*J89+$K$2*K89+$L$2*L89+$M$2*M89+3*AVERAGE(J89:K89)+2*AVERAGE(L89:M89))/(SUM($J$2:$M$2)+5)</f>
        <v>-0.33107078478506863</v>
      </c>
      <c r="O89" s="11">
        <f>($J$2*J89+$K$2*K89+$L$2*L89+$M$2*M89+3*AVERAGE(J89:K89)+2*AVERAGE(L89:M89))/(SUM($J$2:$M$2)+5)+P89+Q89</f>
        <v>-3.1070784785068611E-2</v>
      </c>
      <c r="P89">
        <f>VLOOKUP(D89,COND!$A$2:$B$35,2,FALSE)</f>
        <v>0.4</v>
      </c>
      <c r="Q89">
        <f>VLOOKUP(C89,COND!$D$2:$E$14,2,FALSE)</f>
        <v>-0.1</v>
      </c>
      <c r="R89" s="11">
        <f>STANDARDIZE(O89,AVERAGE($O$4:$O$203),STDEV($O$4:$O$203))</f>
        <v>-0.1340936517525895</v>
      </c>
      <c r="S89" s="14">
        <f>RANK(O89,$O$4:$O$1002)</f>
        <v>86</v>
      </c>
      <c r="T89" s="14">
        <f>RANK(R89,$R$4:$R$203)</f>
        <v>86</v>
      </c>
      <c r="U89">
        <f>IF(F89="",0,F89)+G89</f>
        <v>18.100000000000001</v>
      </c>
      <c r="V89">
        <f>MAX($U$4:$U$203)-U89</f>
        <v>99</v>
      </c>
      <c r="W89" t="e">
        <f>VLOOKUP(B89,Summary!$Q$3:$U$575,5,FALSE)</f>
        <v>#N/A</v>
      </c>
      <c r="X89" s="15" t="e">
        <f>AVERAGE(F89:G89)+AVERAGE(F89:G89)/(ABS(F89-G89))</f>
        <v>#VALUE!</v>
      </c>
      <c r="Y89" s="15" t="e">
        <f>AVERAGE(H89:I89)+AVERAGE(H89:I89)/(ABS(I89-H89))</f>
        <v>#VALUE!</v>
      </c>
    </row>
    <row r="90" spans="1:25" ht="15.75" thickBot="1">
      <c r="A90">
        <f>RANK(G90,$G$4:$G$1202)</f>
        <v>135</v>
      </c>
      <c r="B90" s="4" t="s">
        <v>471</v>
      </c>
      <c r="C90" t="str">
        <f>IF(ISNA(VLOOKUP($B90,Batters2!$B$1:$Y$1001,C$1,FALSE)),"",VLOOKUP($B90,Batters2!$B$1:$Y$1001,C$1,FALSE))</f>
        <v>SS</v>
      </c>
      <c r="D90">
        <f>IF(ISNA(VLOOKUP($B90,Batters2!$B$1:$Y$1001,D$1,FALSE)),"",VLOOKUP($B90,Batters2!$B$1:$Y$1001,D$1,FALSE)+1)</f>
        <v>27</v>
      </c>
      <c r="E90" t="str">
        <f>IF(ISNA(VLOOKUP($B90,Batters2!$B$1:$Y$1001,E$1,FALSE)),"",VLOOKUP($B90,Batters2!$B$1:$Y$1001,E$1,FALSE))</f>
        <v>YUM</v>
      </c>
      <c r="F90" t="str">
        <f>IF(ISNA(VLOOKUP($B90,Batters1!$B$1:$Y$985,F$1,FALSE)),"",VLOOKUP($B90,Batters1!$B$1:$Y$985,F$1,FALSE))</f>
        <v/>
      </c>
      <c r="G90">
        <f>IF(ISNA(VLOOKUP($B90,Batters2!$B$1:$Y$1001,G$1,FALSE)),"",VLOOKUP($B90,Batters2!$B$1:$Y$1001,G$1,FALSE))</f>
        <v>12.5</v>
      </c>
      <c r="H90" t="str">
        <f>IF(ISNA(VLOOKUP($B90,Batters1!$B$1:$Y$985,H$1,FALSE)),"",VLOOKUP($B90,Batters1!$B$1:$Y$985,H$1,FALSE))</f>
        <v/>
      </c>
      <c r="I90">
        <f>IF(ISNA(VLOOKUP($B90,Batters2!$B$1:$Y$1001,I$1,FALSE)),"",VLOOKUP($B90,Batters2!$B$1:$Y$1001,I$1,FALSE))</f>
        <v>-2.0900000000000087</v>
      </c>
      <c r="J90" s="11">
        <f>IF(F90="",-1,(F90-AVERAGE(F$4:F$1002))/STDEV(F$4:F$1002))</f>
        <v>-1</v>
      </c>
      <c r="K90" s="11">
        <f>IF(G90="",-1,(G90-AVERAGE(G$4:G$1002))/STDEV(G$4:G$1002))</f>
        <v>-0.71899985805530464</v>
      </c>
      <c r="L90" s="11">
        <f>IF(H90="",-1,(H90-AVERAGE(H$4:H$1002))/STDEV(H$4:H$1002))</f>
        <v>-1</v>
      </c>
      <c r="M90" s="11">
        <f>IF(I90="",-1,(I90-AVERAGE(I$4:I$1002))/STDEV(I$4:I$1002))</f>
        <v>-0.46187767549990627</v>
      </c>
      <c r="N90" s="11">
        <f>($J$2*J90+$K$2*K90+$L$2*L90+$M$2*M90+3*AVERAGE(J90:K90)+2*AVERAGE(L90:M90))/(SUM($J$2:$M$2)+5)</f>
        <v>-0.73237576182475794</v>
      </c>
      <c r="O90" s="11">
        <f>($J$2*J90+$K$2*K90+$L$2*L90+$M$2*M90+3*AVERAGE(J90:K90)+2*AVERAGE(L90:M90))/(SUM($J$2:$M$2)+5)+P90+Q90</f>
        <v>-3.2375761824757932E-2</v>
      </c>
      <c r="P90">
        <f>VLOOKUP(D90,COND!$A$2:$B$35,2,FALSE)</f>
        <v>0.4</v>
      </c>
      <c r="Q90">
        <f>VLOOKUP(C90,COND!$D$2:$E$14,2,FALSE)</f>
        <v>0.3</v>
      </c>
      <c r="R90" s="11">
        <f>STANDARDIZE(O90,AVERAGE($O$4:$O$203),STDEV($O$4:$O$203))</f>
        <v>-0.13566221817145396</v>
      </c>
      <c r="S90" s="14">
        <f>RANK(O90,$O$4:$O$1002)</f>
        <v>87</v>
      </c>
      <c r="T90" s="14">
        <f>RANK(R90,$R$4:$R$203)</f>
        <v>87</v>
      </c>
      <c r="U90">
        <f>IF(F90="",0,F90)+G90</f>
        <v>12.5</v>
      </c>
      <c r="V90">
        <f>MAX($U$4:$U$203)-U90</f>
        <v>104.6</v>
      </c>
      <c r="W90" t="e">
        <f>VLOOKUP(B90,Summary!$Q$3:$U$575,5,FALSE)</f>
        <v>#N/A</v>
      </c>
      <c r="X90" s="15" t="e">
        <f>AVERAGE(F90:G90)+AVERAGE(F90:G90)/(ABS(F90-G90))</f>
        <v>#VALUE!</v>
      </c>
      <c r="Y90" s="15" t="e">
        <f>AVERAGE(H90:I90)+AVERAGE(H90:I90)/(ABS(I90-H90))</f>
        <v>#VALUE!</v>
      </c>
    </row>
    <row r="91" spans="1:25" ht="15.75" thickBot="1">
      <c r="A91">
        <f>RANK(G91,$G$4:$G$1202)</f>
        <v>101</v>
      </c>
      <c r="B91" s="4" t="s">
        <v>458</v>
      </c>
      <c r="C91" t="str">
        <f>IF(ISNA(VLOOKUP($B91,Batters2!$B$1:$Y$1001,C$1,FALSE)),"",VLOOKUP($B91,Batters2!$B$1:$Y$1001,C$1,FALSE))</f>
        <v>2B</v>
      </c>
      <c r="D91">
        <f>IF(ISNA(VLOOKUP($B91,Batters2!$B$1:$Y$1001,D$1,FALSE)),"",VLOOKUP($B91,Batters2!$B$1:$Y$1001,D$1,FALSE)+1)</f>
        <v>26</v>
      </c>
      <c r="E91" t="str">
        <f>IF(ISNA(VLOOKUP($B91,Batters2!$B$1:$Y$1001,E$1,FALSE)),"",VLOOKUP($B91,Batters2!$B$1:$Y$1001,E$1,FALSE))</f>
        <v>AUR</v>
      </c>
      <c r="F91">
        <f>IF(ISNA(VLOOKUP($B91,Batters1!$B$1:$Y$985,F$1,FALSE)),"",VLOOKUP($B91,Batters1!$B$1:$Y$985,F$1,FALSE))</f>
        <v>21.2</v>
      </c>
      <c r="G91">
        <f>IF(ISNA(VLOOKUP($B91,Batters2!$B$1:$Y$1001,G$1,FALSE)),"",VLOOKUP($B91,Batters2!$B$1:$Y$1001,G$1,FALSE))</f>
        <v>18.7</v>
      </c>
      <c r="H91">
        <f>IF(ISNA(VLOOKUP($B91,Batters1!$B$1:$Y$985,H$1,FALSE)),"",VLOOKUP($B91,Batters1!$B$1:$Y$985,H$1,FALSE))</f>
        <v>-6.7499999999999876</v>
      </c>
      <c r="I91">
        <f>IF(ISNA(VLOOKUP($B91,Batters2!$B$1:$Y$1001,I$1,FALSE)),"",VLOOKUP($B91,Batters2!$B$1:$Y$1001,I$1,FALSE))</f>
        <v>-9.6700000000000159</v>
      </c>
      <c r="J91" s="11">
        <f>IF(F91="",-1,(F91-AVERAGE(F$4:F$1002))/STDEV(F$4:F$1002))</f>
        <v>-0.37314916021945072</v>
      </c>
      <c r="K91" s="11">
        <f>IF(G91="",-1,(G91-AVERAGE(G$4:G$1002))/STDEV(G$4:G$1002))</f>
        <v>-0.28968420149028395</v>
      </c>
      <c r="L91" s="11">
        <f>IF(H91="",-1,(H91-AVERAGE(H$4:H$1002))/STDEV(H$4:H$1002))</f>
        <v>-0.96009970360890684</v>
      </c>
      <c r="M91" s="11">
        <f>IF(I91="",-1,(I91-AVERAGE(I$4:I$1002))/STDEV(I$4:I$1002))</f>
        <v>-1.093081075833316</v>
      </c>
      <c r="N91" s="11">
        <f>($J$2*J91+$K$2*K91+$L$2*L91+$M$2*M91+3*AVERAGE(J91:K91)+2*AVERAGE(L91:M91))/(SUM($J$2:$M$2)+5)</f>
        <v>-0.63797189457890757</v>
      </c>
      <c r="O91" s="11">
        <f>($J$2*J91+$K$2*K91+$L$2*L91+$M$2*M91+3*AVERAGE(J91:K91)+2*AVERAGE(L91:M91))/(SUM($J$2:$M$2)+5)+P91+Q91</f>
        <v>-3.7971894578907567E-2</v>
      </c>
      <c r="P91">
        <f>VLOOKUP(D91,COND!$A$2:$B$35,2,FALSE)</f>
        <v>0.5</v>
      </c>
      <c r="Q91">
        <f>VLOOKUP(C91,COND!$D$2:$E$14,2,FALSE)</f>
        <v>0.1</v>
      </c>
      <c r="R91" s="11">
        <f>STANDARDIZE(O91,AVERAGE($O$4:$O$203),STDEV($O$4:$O$203))</f>
        <v>-0.14238870120272351</v>
      </c>
      <c r="S91" s="14">
        <f>RANK(O91,$O$4:$O$1002)</f>
        <v>88</v>
      </c>
      <c r="T91" s="14">
        <f>RANK(R91,$R$4:$R$203)</f>
        <v>88</v>
      </c>
      <c r="U91">
        <f>IF(F91="",0,F91)+G91</f>
        <v>39.9</v>
      </c>
      <c r="V91">
        <f>MAX($U$4:$U$203)-U91</f>
        <v>77.199999999999989</v>
      </c>
      <c r="W91" t="e">
        <f>VLOOKUP(B91,Summary!$Q$3:$U$575,5,FALSE)</f>
        <v>#N/A</v>
      </c>
      <c r="X91" s="15">
        <f>AVERAGE(F91:G91)+AVERAGE(F91:G91)/(ABS(F91-G91))</f>
        <v>27.93</v>
      </c>
      <c r="Y91" s="15">
        <f>AVERAGE(H91:I91)+AVERAGE(H91:I91)/(ABS(I91-H91))</f>
        <v>-11.021643835616413</v>
      </c>
    </row>
    <row r="92" spans="1:25" ht="15.75" thickBot="1">
      <c r="A92">
        <f>RANK(G92,$G$4:$G$1202)</f>
        <v>45</v>
      </c>
      <c r="B92" s="4" t="s">
        <v>648</v>
      </c>
      <c r="C92" t="str">
        <f>IF(ISNA(VLOOKUP($B92,Batters2!$B$1:$Y$1001,C$1,FALSE)),"",VLOOKUP($B92,Batters2!$B$1:$Y$1001,C$1,FALSE))</f>
        <v>1B</v>
      </c>
      <c r="D92">
        <f>IF(ISNA(VLOOKUP($B92,Batters2!$B$1:$Y$1001,D$1,FALSE)),"",VLOOKUP($B92,Batters2!$B$1:$Y$1001,D$1,FALSE)+1)</f>
        <v>28</v>
      </c>
      <c r="E92" t="str">
        <f>IF(ISNA(VLOOKUP($B92,Batters2!$B$1:$Y$1001,E$1,FALSE)),"",VLOOKUP($B92,Batters2!$B$1:$Y$1001,E$1,FALSE))</f>
        <v>KAL</v>
      </c>
      <c r="F92" t="str">
        <f>IF(ISNA(VLOOKUP($B92,Batters1!$B$1:$Y$985,F$1,FALSE)),"",VLOOKUP($B92,Batters1!$B$1:$Y$985,F$1,FALSE))</f>
        <v/>
      </c>
      <c r="G92">
        <f>IF(ISNA(VLOOKUP($B92,Batters2!$B$1:$Y$1001,G$1,FALSE)),"",VLOOKUP($B92,Batters2!$B$1:$Y$1001,G$1,FALSE))</f>
        <v>32.1</v>
      </c>
      <c r="H92" t="str">
        <f>IF(ISNA(VLOOKUP($B92,Batters1!$B$1:$Y$985,H$1,FALSE)),"",VLOOKUP($B92,Batters1!$B$1:$Y$985,H$1,FALSE))</f>
        <v/>
      </c>
      <c r="I92">
        <f>IF(ISNA(VLOOKUP($B92,Batters2!$B$1:$Y$1001,I$1,FALSE)),"",VLOOKUP($B92,Batters2!$B$1:$Y$1001,I$1,FALSE))</f>
        <v>5.0899999999999945</v>
      </c>
      <c r="J92" s="11">
        <f>IF(F92="",-1,(F92-AVERAGE(F$4:F$1002))/STDEV(F$4:F$1002))</f>
        <v>-1</v>
      </c>
      <c r="K92" s="11">
        <f>IF(G92="",-1,(G92-AVERAGE(G$4:G$1002))/STDEV(G$4:G$1002))</f>
        <v>0.63819157237605129</v>
      </c>
      <c r="L92" s="11">
        <f>IF(H92="",-1,(H92-AVERAGE(H$4:H$1002))/STDEV(H$4:H$1002))</f>
        <v>-1</v>
      </c>
      <c r="M92" s="11">
        <f>IF(I92="",-1,(I92-AVERAGE(I$4:I$1002))/STDEV(I$4:I$1002))</f>
        <v>0.13601683827237337</v>
      </c>
      <c r="N92" s="11">
        <f>($J$2*J92+$K$2*K92+$L$2*L92+$M$2*M92+3*AVERAGE(J92:K92)+2*AVERAGE(L92:M92))/(SUM($J$2:$M$2)+5)</f>
        <v>-4.8837120299867413E-2</v>
      </c>
      <c r="O92" s="11">
        <f>($J$2*J92+$K$2*K92+$L$2*L92+$M$2*M92+3*AVERAGE(J92:K92)+2*AVERAGE(L92:M92))/(SUM($J$2:$M$2)+5)+P92+Q92</f>
        <v>-4.883712029986742E-2</v>
      </c>
      <c r="P92">
        <f>VLOOKUP(D92,COND!$A$2:$B$35,2,FALSE)</f>
        <v>0.3</v>
      </c>
      <c r="Q92">
        <f>VLOOKUP(C92,COND!$D$2:$E$14,2,FALSE)</f>
        <v>-0.3</v>
      </c>
      <c r="R92" s="11">
        <f>STANDARDIZE(O92,AVERAGE($O$4:$O$203),STDEV($O$4:$O$203))</f>
        <v>-0.15544856944633448</v>
      </c>
      <c r="S92" s="14">
        <f>RANK(O92,$O$4:$O$1002)</f>
        <v>89</v>
      </c>
      <c r="T92" s="14">
        <f>RANK(R92,$R$4:$R$203)</f>
        <v>89</v>
      </c>
      <c r="U92">
        <f>IF(F92="",0,F92)+G92</f>
        <v>32.1</v>
      </c>
      <c r="V92">
        <f>MAX($U$4:$U$203)-U92</f>
        <v>85</v>
      </c>
      <c r="W92" t="e">
        <f>VLOOKUP(B92,Summary!$Q$3:$U$575,5,FALSE)</f>
        <v>#N/A</v>
      </c>
      <c r="X92" s="15" t="e">
        <f>AVERAGE(F92:G92)+AVERAGE(F92:G92)/(ABS(F92-G92))</f>
        <v>#VALUE!</v>
      </c>
      <c r="Y92" s="15" t="e">
        <f>AVERAGE(H92:I92)+AVERAGE(H92:I92)/(ABS(I92-H92))</f>
        <v>#VALUE!</v>
      </c>
    </row>
    <row r="93" spans="1:25" ht="15.75" thickBot="1">
      <c r="A93">
        <f>RANK(G93,$G$4:$G$1202)</f>
        <v>81</v>
      </c>
      <c r="B93" s="4" t="s">
        <v>280</v>
      </c>
      <c r="C93" t="str">
        <f>IF(ISNA(VLOOKUP($B93,Batters2!$B$1:$Y$1001,C$1,FALSE)),"",VLOOKUP($B93,Batters2!$B$1:$Y$1001,C$1,FALSE))</f>
        <v>LF</v>
      </c>
      <c r="D93">
        <f>IF(ISNA(VLOOKUP($B93,Batters2!$B$1:$Y$1001,D$1,FALSE)),"",VLOOKUP($B93,Batters2!$B$1:$Y$1001,D$1,FALSE)+1)</f>
        <v>30</v>
      </c>
      <c r="E93" t="str">
        <f>IF(ISNA(VLOOKUP($B93,Batters2!$B$1:$Y$1001,E$1,FALSE)),"",VLOOKUP($B93,Batters2!$B$1:$Y$1001,E$1,FALSE))</f>
        <v>DUL</v>
      </c>
      <c r="F93" t="str">
        <f>IF(ISNA(VLOOKUP($B93,Batters1!$B$1:$Y$985,F$1,FALSE)),"",VLOOKUP($B93,Batters1!$B$1:$Y$985,F$1,FALSE))</f>
        <v/>
      </c>
      <c r="G93">
        <f>IF(ISNA(VLOOKUP($B93,Batters2!$B$1:$Y$1001,G$1,FALSE)),"",VLOOKUP($B93,Batters2!$B$1:$Y$1001,G$1,FALSE))</f>
        <v>24.2</v>
      </c>
      <c r="H93" t="str">
        <f>IF(ISNA(VLOOKUP($B93,Batters1!$B$1:$Y$985,H$1,FALSE)),"",VLOOKUP($B93,Batters1!$B$1:$Y$985,H$1,FALSE))</f>
        <v/>
      </c>
      <c r="I93">
        <f>IF(ISNA(VLOOKUP($B93,Batters2!$B$1:$Y$1001,I$1,FALSE)),"",VLOOKUP($B93,Batters2!$B$1:$Y$1001,I$1,FALSE))</f>
        <v>12.879999999999995</v>
      </c>
      <c r="J93" s="11">
        <f>IF(F93="",-1,(F93-AVERAGE(F$4:F$1002))/STDEV(F$4:F$1002))</f>
        <v>-1</v>
      </c>
      <c r="K93" s="11">
        <f>IF(G93="",-1,(G93-AVERAGE(G$4:G$1002))/STDEV(G$4:G$1002))</f>
        <v>9.1160332559331189E-2</v>
      </c>
      <c r="L93" s="11">
        <f>IF(H93="",-1,(H93-AVERAGE(H$4:H$1002))/STDEV(H$4:H$1002))</f>
        <v>-1</v>
      </c>
      <c r="M93" s="11">
        <f>IF(I93="",-1,(I93-AVERAGE(I$4:I$1002))/STDEV(I$4:I$1002))</f>
        <v>0.78470740405037576</v>
      </c>
      <c r="N93" s="11">
        <f>($J$2*J93+$K$2*K93+$L$2*L93+$M$2*M93+3*AVERAGE(J93:K93)+2*AVERAGE(L93:M93))/(SUM($J$2:$M$2)+5)</f>
        <v>-5.3573275864915428E-2</v>
      </c>
      <c r="O93" s="11">
        <f>($J$2*J93+$K$2*K93+$L$2*L93+$M$2*M93+3*AVERAGE(J93:K93)+2*AVERAGE(L93:M93))/(SUM($J$2:$M$2)+5)+P93+Q93</f>
        <v>-5.3573275864915428E-2</v>
      </c>
      <c r="P93">
        <f>VLOOKUP(D93,COND!$A$2:$B$35,2,FALSE)</f>
        <v>0.1</v>
      </c>
      <c r="Q93">
        <f>VLOOKUP(C93,COND!$D$2:$E$14,2,FALSE)</f>
        <v>-0.1</v>
      </c>
      <c r="R93" s="11">
        <f>STANDARDIZE(O93,AVERAGE($O$4:$O$203),STDEV($O$4:$O$203))</f>
        <v>-0.16114137042896398</v>
      </c>
      <c r="S93" s="14">
        <f>RANK(O93,$O$4:$O$1002)</f>
        <v>90</v>
      </c>
      <c r="T93" s="14">
        <f>RANK(R93,$R$4:$R$203)</f>
        <v>90</v>
      </c>
      <c r="U93">
        <f>IF(F93="",0,F93)+G93</f>
        <v>24.2</v>
      </c>
      <c r="V93">
        <f>MAX($U$4:$U$203)-U93</f>
        <v>92.899999999999991</v>
      </c>
      <c r="W93" t="e">
        <f>VLOOKUP(B93,Summary!$Q$3:$U$575,5,FALSE)</f>
        <v>#N/A</v>
      </c>
      <c r="X93" s="15" t="e">
        <f>AVERAGE(F93:G93)+AVERAGE(F93:G93)/(ABS(F93-G93))</f>
        <v>#VALUE!</v>
      </c>
      <c r="Y93" s="15" t="e">
        <f>AVERAGE(H93:I93)+AVERAGE(H93:I93)/(ABS(I93-H93))</f>
        <v>#VALUE!</v>
      </c>
    </row>
    <row r="94" spans="1:25" ht="15.75" thickBot="1">
      <c r="A94">
        <f>RANK(G94,$G$4:$G$1202)</f>
        <v>107</v>
      </c>
      <c r="B94" s="4" t="s">
        <v>658</v>
      </c>
      <c r="C94" t="str">
        <f>IF(ISNA(VLOOKUP($B94,Batters2!$B$1:$Y$1001,C$1,FALSE)),"",VLOOKUP($B94,Batters2!$B$1:$Y$1001,C$1,FALSE))</f>
        <v>3B</v>
      </c>
      <c r="D94">
        <f>IF(ISNA(VLOOKUP($B94,Batters2!$B$1:$Y$1001,D$1,FALSE)),"",VLOOKUP($B94,Batters2!$B$1:$Y$1001,D$1,FALSE)+1)</f>
        <v>24</v>
      </c>
      <c r="E94" t="str">
        <f>IF(ISNA(VLOOKUP($B94,Batters2!$B$1:$Y$1001,E$1,FALSE)),"",VLOOKUP($B94,Batters2!$B$1:$Y$1001,E$1,FALSE))</f>
        <v>PS</v>
      </c>
      <c r="F94" t="str">
        <f>IF(ISNA(VLOOKUP($B94,Batters1!$B$1:$Y$985,F$1,FALSE)),"",VLOOKUP($B94,Batters1!$B$1:$Y$985,F$1,FALSE))</f>
        <v/>
      </c>
      <c r="G94">
        <f>IF(ISNA(VLOOKUP($B94,Batters2!$B$1:$Y$1001,G$1,FALSE)),"",VLOOKUP($B94,Batters2!$B$1:$Y$1001,G$1,FALSE))</f>
        <v>17.8</v>
      </c>
      <c r="H94" t="str">
        <f>IF(ISNA(VLOOKUP($B94,Batters1!$B$1:$Y$985,H$1,FALSE)),"",VLOOKUP($B94,Batters1!$B$1:$Y$985,H$1,FALSE))</f>
        <v/>
      </c>
      <c r="I94">
        <f>IF(ISNA(VLOOKUP($B94,Batters2!$B$1:$Y$1001,I$1,FALSE)),"",VLOOKUP($B94,Batters2!$B$1:$Y$1001,I$1,FALSE))</f>
        <v>-4.6999999999999984</v>
      </c>
      <c r="J94" s="11">
        <f>IF(F94="",-1,(F94-AVERAGE(F$4:F$1002))/STDEV(F$4:F$1002))</f>
        <v>-1</v>
      </c>
      <c r="K94" s="11">
        <f>IF(G94="",-1,(G94-AVERAGE(G$4:G$1002))/STDEV(G$4:G$1002))</f>
        <v>-0.35200421615294814</v>
      </c>
      <c r="L94" s="11">
        <f>IF(H94="",-1,(H94-AVERAGE(H$4:H$1002))/STDEV(H$4:H$1002))</f>
        <v>-1</v>
      </c>
      <c r="M94" s="11">
        <f>IF(I94="",-1,(I94-AVERAGE(I$4:I$1002))/STDEV(I$4:I$1002))</f>
        <v>-0.67921816031127724</v>
      </c>
      <c r="N94" s="11">
        <f>($J$2*J94+$K$2*K94+$L$2*L94+$M$2*M94+3*AVERAGE(J94:K94)+2*AVERAGE(L94:M94))/(SUM($J$2:$M$2)+5)</f>
        <v>-0.66289404171647837</v>
      </c>
      <c r="O94" s="11">
        <f>($J$2*J94+$K$2*K94+$L$2*L94+$M$2*M94+3*AVERAGE(J94:K94)+2*AVERAGE(L94:M94))/(SUM($J$2:$M$2)+5)+P94+Q94</f>
        <v>-6.2894041716478361E-2</v>
      </c>
      <c r="P94">
        <f>VLOOKUP(D94,COND!$A$2:$B$35,2,FALSE)</f>
        <v>0.5</v>
      </c>
      <c r="Q94">
        <f>VLOOKUP(C94,COND!$D$2:$E$14,2,FALSE)</f>
        <v>0.1</v>
      </c>
      <c r="R94" s="11">
        <f>STANDARDIZE(O94,AVERAGE($O$4:$O$203),STDEV($O$4:$O$203))</f>
        <v>-0.17234481682549282</v>
      </c>
      <c r="S94" s="14">
        <f>RANK(O94,$O$4:$O$1002)</f>
        <v>91</v>
      </c>
      <c r="T94" s="14">
        <f>RANK(R94,$R$4:$R$203)</f>
        <v>91</v>
      </c>
      <c r="U94">
        <f>IF(F94="",0,F94)+G94</f>
        <v>17.8</v>
      </c>
      <c r="V94">
        <f>MAX($U$4:$U$203)-U94</f>
        <v>99.3</v>
      </c>
      <c r="W94" t="e">
        <f>VLOOKUP(B94,Summary!$Q$3:$U$575,5,FALSE)</f>
        <v>#N/A</v>
      </c>
      <c r="X94" s="15" t="e">
        <f>AVERAGE(F94:G94)+AVERAGE(F94:G94)/(ABS(F94-G94))</f>
        <v>#VALUE!</v>
      </c>
      <c r="Y94" s="15" t="e">
        <f>AVERAGE(H94:I94)+AVERAGE(H94:I94)/(ABS(I94-H94))</f>
        <v>#VALUE!</v>
      </c>
    </row>
    <row r="95" spans="1:25" ht="15.75" thickBot="1">
      <c r="A95">
        <f>RANK(G95,$G$4:$G$1202)</f>
        <v>92</v>
      </c>
      <c r="B95" s="4" t="s">
        <v>656</v>
      </c>
      <c r="C95" t="str">
        <f>IF(ISNA(VLOOKUP($B95,Batters2!$B$1:$Y$1001,C$1,FALSE)),"",VLOOKUP($B95,Batters2!$B$1:$Y$1001,C$1,FALSE))</f>
        <v>LF</v>
      </c>
      <c r="D95">
        <f>IF(ISNA(VLOOKUP($B95,Batters2!$B$1:$Y$1001,D$1,FALSE)),"",VLOOKUP($B95,Batters2!$B$1:$Y$1001,D$1,FALSE)+1)</f>
        <v>29</v>
      </c>
      <c r="E95" t="str">
        <f>IF(ISNA(VLOOKUP($B95,Batters2!$B$1:$Y$1001,E$1,FALSE)),"",VLOOKUP($B95,Batters2!$B$1:$Y$1001,E$1,FALSE))</f>
        <v>PS</v>
      </c>
      <c r="F95" t="str">
        <f>IF(ISNA(VLOOKUP($B95,Batters1!$B$1:$Y$985,F$1,FALSE)),"",VLOOKUP($B95,Batters1!$B$1:$Y$985,F$1,FALSE))</f>
        <v/>
      </c>
      <c r="G95">
        <f>IF(ISNA(VLOOKUP($B95,Batters2!$B$1:$Y$1001,G$1,FALSE)),"",VLOOKUP($B95,Batters2!$B$1:$Y$1001,G$1,FALSE))</f>
        <v>21.5</v>
      </c>
      <c r="H95" t="str">
        <f>IF(ISNA(VLOOKUP($B95,Batters1!$B$1:$Y$985,H$1,FALSE)),"",VLOOKUP($B95,Batters1!$B$1:$Y$985,H$1,FALSE))</f>
        <v/>
      </c>
      <c r="I95">
        <f>IF(ISNA(VLOOKUP($B95,Batters2!$B$1:$Y$1001,I$1,FALSE)),"",VLOOKUP($B95,Batters2!$B$1:$Y$1001,I$1,FALSE))</f>
        <v>10.079999999999995</v>
      </c>
      <c r="J95" s="11">
        <f>IF(F95="",-1,(F95-AVERAGE(F$4:F$1002))/STDEV(F$4:F$1002))</f>
        <v>-1</v>
      </c>
      <c r="K95" s="11">
        <f>IF(G95="",-1,(G95-AVERAGE(G$4:G$1002))/STDEV(G$4:G$1002))</f>
        <v>-9.5799711428661644E-2</v>
      </c>
      <c r="L95" s="11">
        <f>IF(H95="",-1,(H95-AVERAGE(H$4:H$1002))/STDEV(H$4:H$1002))</f>
        <v>-1</v>
      </c>
      <c r="M95" s="11">
        <f>IF(I95="",-1,(I95-AVERAGE(I$4:I$1002))/STDEV(I$4:I$1002))</f>
        <v>0.55154519812246738</v>
      </c>
      <c r="N95" s="11">
        <f>($J$2*J95+$K$2*K95+$L$2*L95+$M$2*M95+3*AVERAGE(J95:K95)+2*AVERAGE(L95:M95))/(SUM($J$2:$M$2)+5)</f>
        <v>-0.193629615664624</v>
      </c>
      <c r="O95" s="11">
        <f>($J$2*J95+$K$2*K95+$L$2*L95+$M$2*M95+3*AVERAGE(J95:K95)+2*AVERAGE(L95:M95))/(SUM($J$2:$M$2)+5)+P95+Q95</f>
        <v>-9.3629615664623994E-2</v>
      </c>
      <c r="P95">
        <f>VLOOKUP(D95,COND!$A$2:$B$35,2,FALSE)</f>
        <v>0.2</v>
      </c>
      <c r="Q95">
        <f>VLOOKUP(C95,COND!$D$2:$E$14,2,FALSE)</f>
        <v>-0.1</v>
      </c>
      <c r="R95" s="11">
        <f>STANDARDIZE(O95,AVERAGE($O$4:$O$203),STDEV($O$4:$O$203))</f>
        <v>-0.20928860027402324</v>
      </c>
      <c r="S95" s="14">
        <f>RANK(O95,$O$4:$O$1002)</f>
        <v>92</v>
      </c>
      <c r="T95" s="14">
        <f>RANK(R95,$R$4:$R$203)</f>
        <v>92</v>
      </c>
      <c r="U95">
        <f>IF(F95="",0,F95)+G95</f>
        <v>21.5</v>
      </c>
      <c r="V95">
        <f>MAX($U$4:$U$203)-U95</f>
        <v>95.6</v>
      </c>
      <c r="W95" t="e">
        <f>VLOOKUP(B95,Summary!$Q$3:$U$575,5,FALSE)</f>
        <v>#N/A</v>
      </c>
      <c r="X95" s="15" t="e">
        <f>AVERAGE(F95:G95)+AVERAGE(F95:G95)/(ABS(F95-G95))</f>
        <v>#VALUE!</v>
      </c>
      <c r="Y95" s="15" t="e">
        <f>AVERAGE(H95:I95)+AVERAGE(H95:I95)/(ABS(I95-H95))</f>
        <v>#VALUE!</v>
      </c>
    </row>
    <row r="96" spans="1:25" ht="15.75" thickBot="1">
      <c r="A96">
        <f>RANK(G96,$G$4:$G$1202)</f>
        <v>175</v>
      </c>
      <c r="B96" s="4" t="s">
        <v>680</v>
      </c>
      <c r="C96" t="str">
        <f>IF(ISNA(VLOOKUP($B96,Batters2!$B$1:$Y$1001,C$1,FALSE)),"",VLOOKUP($B96,Batters2!$B$1:$Y$1001,C$1,FALSE))</f>
        <v>CF</v>
      </c>
      <c r="D96">
        <f>IF(ISNA(VLOOKUP($B96,Batters2!$B$1:$Y$1001,D$1,FALSE)),"",VLOOKUP($B96,Batters2!$B$1:$Y$1001,D$1,FALSE)+1)</f>
        <v>25</v>
      </c>
      <c r="E96" t="str">
        <f>IF(ISNA(VLOOKUP($B96,Batters2!$B$1:$Y$1001,E$1,FALSE)),"",VLOOKUP($B96,Batters2!$B$1:$Y$1001,E$1,FALSE))</f>
        <v>CON</v>
      </c>
      <c r="F96" t="str">
        <f>IF(ISNA(VLOOKUP($B96,Batters1!$B$1:$Y$985,F$1,FALSE)),"",VLOOKUP($B96,Batters1!$B$1:$Y$985,F$1,FALSE))</f>
        <v/>
      </c>
      <c r="G96">
        <f>IF(ISNA(VLOOKUP($B96,Batters2!$B$1:$Y$1001,G$1,FALSE)),"",VLOOKUP($B96,Batters2!$B$1:$Y$1001,G$1,FALSE))</f>
        <v>8.1</v>
      </c>
      <c r="H96" t="str">
        <f>IF(ISNA(VLOOKUP($B96,Batters1!$B$1:$Y$985,H$1,FALSE)),"",VLOOKUP($B96,Batters1!$B$1:$Y$985,H$1,FALSE))</f>
        <v/>
      </c>
      <c r="I96">
        <f>IF(ISNA(VLOOKUP($B96,Batters2!$B$1:$Y$1001,I$1,FALSE)),"",VLOOKUP($B96,Batters2!$B$1:$Y$1001,I$1,FALSE))</f>
        <v>5.4799999999999995</v>
      </c>
      <c r="J96" s="11">
        <f>IF(F96="",-1,(F96-AVERAGE(F$4:F$1002))/STDEV(F$4:F$1002))</f>
        <v>-1</v>
      </c>
      <c r="K96" s="11">
        <f>IF(G96="",-1,(G96-AVERAGE(G$4:G$1002))/STDEV(G$4:G$1002))</f>
        <v>-1.0236754852949967</v>
      </c>
      <c r="L96" s="11">
        <f>IF(H96="",-1,(H96-AVERAGE(H$4:H$1002))/STDEV(H$4:H$1002))</f>
        <v>-1</v>
      </c>
      <c r="M96" s="11">
        <f>IF(I96="",-1,(I96-AVERAGE(I$4:I$1002))/STDEV(I$4:I$1002))</f>
        <v>0.16849300266947534</v>
      </c>
      <c r="N96" s="11">
        <f>($J$2*J96+$K$2*K96+$L$2*L96+$M$2*M96+3*AVERAGE(J96:K96)+2*AVERAGE(L96:M96))/(SUM($J$2:$M$2)+5)</f>
        <v>-0.65312133070961498</v>
      </c>
      <c r="O96" s="11">
        <f>($J$2*J96+$K$2*K96+$L$2*L96+$M$2*M96+3*AVERAGE(J96:K96)+2*AVERAGE(L96:M96))/(SUM($J$2:$M$2)+5)+P96+Q96</f>
        <v>-0.10312133070961498</v>
      </c>
      <c r="P96">
        <f>VLOOKUP(D96,COND!$A$2:$B$35,2,FALSE)</f>
        <v>0.5</v>
      </c>
      <c r="Q96">
        <f>VLOOKUP(C96,COND!$D$2:$E$14,2,FALSE)</f>
        <v>0.05</v>
      </c>
      <c r="R96" s="11">
        <f>STANDARDIZE(O96,AVERAGE($O$4:$O$203),STDEV($O$4:$O$203))</f>
        <v>-0.22069752550733457</v>
      </c>
      <c r="S96" s="14">
        <f>RANK(O96,$O$4:$O$1002)</f>
        <v>93</v>
      </c>
      <c r="T96" s="14">
        <f>RANK(R96,$R$4:$R$203)</f>
        <v>93</v>
      </c>
      <c r="U96">
        <f>IF(F96="",0,F96)+G96</f>
        <v>8.1</v>
      </c>
      <c r="V96">
        <f>MAX($U$4:$U$203)-U96</f>
        <v>109</v>
      </c>
      <c r="W96" t="e">
        <f>VLOOKUP(B96,Summary!$Q$3:$U$575,5,FALSE)</f>
        <v>#N/A</v>
      </c>
      <c r="X96" s="15" t="e">
        <f>AVERAGE(F96:G96)+AVERAGE(F96:G96)/(ABS(F96-G96))</f>
        <v>#VALUE!</v>
      </c>
      <c r="Y96" s="15" t="e">
        <f>AVERAGE(H96:I96)+AVERAGE(H96:I96)/(ABS(I96-H96))</f>
        <v>#VALUE!</v>
      </c>
    </row>
    <row r="97" spans="1:25" ht="15.75" thickBot="1">
      <c r="A97">
        <f>RANK(G97,$G$4:$G$1202)</f>
        <v>181</v>
      </c>
      <c r="B97" s="4" t="s">
        <v>684</v>
      </c>
      <c r="C97" t="str">
        <f>IF(ISNA(VLOOKUP($B97,Batters2!$B$1:$Y$1001,C$1,FALSE)),"",VLOOKUP($B97,Batters2!$B$1:$Y$1001,C$1,FALSE))</f>
        <v>3B</v>
      </c>
      <c r="D97">
        <f>IF(ISNA(VLOOKUP($B97,Batters2!$B$1:$Y$1001,D$1,FALSE)),"",VLOOKUP($B97,Batters2!$B$1:$Y$1001,D$1,FALSE)+1)</f>
        <v>24</v>
      </c>
      <c r="E97" t="str">
        <f>IF(ISNA(VLOOKUP($B97,Batters2!$B$1:$Y$1001,E$1,FALSE)),"",VLOOKUP($B97,Batters2!$B$1:$Y$1001,E$1,FALSE))</f>
        <v>ARL</v>
      </c>
      <c r="F97" t="str">
        <f>IF(ISNA(VLOOKUP($B97,Batters1!$B$1:$Y$985,F$1,FALSE)),"",VLOOKUP($B97,Batters1!$B$1:$Y$985,F$1,FALSE))</f>
        <v/>
      </c>
      <c r="G97">
        <f>IF(ISNA(VLOOKUP($B97,Batters2!$B$1:$Y$1001,G$1,FALSE)),"",VLOOKUP($B97,Batters2!$B$1:$Y$1001,G$1,FALSE))</f>
        <v>7.2</v>
      </c>
      <c r="H97" t="str">
        <f>IF(ISNA(VLOOKUP($B97,Batters1!$B$1:$Y$985,H$1,FALSE)),"",VLOOKUP($B97,Batters1!$B$1:$Y$985,H$1,FALSE))</f>
        <v/>
      </c>
      <c r="I97">
        <f>IF(ISNA(VLOOKUP($B97,Batters2!$B$1:$Y$1001,I$1,FALSE)),"",VLOOKUP($B97,Batters2!$B$1:$Y$1001,I$1,FALSE))</f>
        <v>4.38</v>
      </c>
      <c r="J97" s="11">
        <f>IF(F97="",-1,(F97-AVERAGE(F$4:F$1002))/STDEV(F$4:F$1002))</f>
        <v>-1</v>
      </c>
      <c r="K97" s="11">
        <f>IF(G97="",-1,(G97-AVERAGE(G$4:G$1002))/STDEV(G$4:G$1002))</f>
        <v>-1.0859954999576611</v>
      </c>
      <c r="L97" s="11">
        <f>IF(H97="",-1,(H97-AVERAGE(H$4:H$1002))/STDEV(H$4:H$1002))</f>
        <v>-1</v>
      </c>
      <c r="M97" s="11">
        <f>IF(I97="",-1,(I97-AVERAGE(I$4:I$1002))/STDEV(I$4:I$1002))</f>
        <v>7.6893564626368482E-2</v>
      </c>
      <c r="N97" s="11">
        <f>($J$2*J97+$K$2*K97+$L$2*L97+$M$2*M97+3*AVERAGE(J97:K97)+2*AVERAGE(L97:M97))/(SUM($J$2:$M$2)+5)</f>
        <v>-0.70403073031545826</v>
      </c>
      <c r="O97" s="11">
        <f>($J$2*J97+$K$2*K97+$L$2*L97+$M$2*M97+3*AVERAGE(J97:K97)+2*AVERAGE(L97:M97))/(SUM($J$2:$M$2)+5)+P97+Q97</f>
        <v>-0.10403073031545826</v>
      </c>
      <c r="P97">
        <f>VLOOKUP(D97,COND!$A$2:$B$35,2,FALSE)</f>
        <v>0.5</v>
      </c>
      <c r="Q97">
        <f>VLOOKUP(C97,COND!$D$2:$E$14,2,FALSE)</f>
        <v>0.1</v>
      </c>
      <c r="R97" s="11">
        <f>STANDARDIZE(O97,AVERAGE($O$4:$O$203),STDEV($O$4:$O$203))</f>
        <v>-0.22179061269559186</v>
      </c>
      <c r="S97" s="14">
        <f>RANK(O97,$O$4:$O$1002)</f>
        <v>94</v>
      </c>
      <c r="T97" s="14">
        <f>RANK(R97,$R$4:$R$203)</f>
        <v>94</v>
      </c>
      <c r="U97">
        <f>IF(F97="",0,F97)+G97</f>
        <v>7.2</v>
      </c>
      <c r="V97">
        <f>MAX($U$4:$U$203)-U97</f>
        <v>109.89999999999999</v>
      </c>
      <c r="W97" t="e">
        <f>VLOOKUP(B97,Summary!$Q$3:$U$575,5,FALSE)</f>
        <v>#N/A</v>
      </c>
      <c r="X97" s="15" t="e">
        <f>AVERAGE(F97:G97)+AVERAGE(F97:G97)/(ABS(F97-G97))</f>
        <v>#VALUE!</v>
      </c>
      <c r="Y97" s="15" t="e">
        <f>AVERAGE(H97:I97)+AVERAGE(H97:I97)/(ABS(I97-H97))</f>
        <v>#VALUE!</v>
      </c>
    </row>
    <row r="98" spans="1:25" ht="15.75" thickBot="1">
      <c r="A98">
        <f>RANK(G98,$G$4:$G$1202)</f>
        <v>65</v>
      </c>
      <c r="B98" s="4" t="s">
        <v>188</v>
      </c>
      <c r="C98" t="str">
        <f>IF(ISNA(VLOOKUP($B98,Batters2!$B$1:$Y$1001,C$1,FALSE)),"",VLOOKUP($B98,Batters2!$B$1:$Y$1001,C$1,FALSE))</f>
        <v>SS</v>
      </c>
      <c r="D98">
        <f>IF(ISNA(VLOOKUP($B98,Batters2!$B$1:$Y$1001,D$1,FALSE)),"",VLOOKUP($B98,Batters2!$B$1:$Y$1001,D$1,FALSE)+1)</f>
        <v>33</v>
      </c>
      <c r="E98" t="str">
        <f>IF(ISNA(VLOOKUP($B98,Batters2!$B$1:$Y$1001,E$1,FALSE)),"",VLOOKUP($B98,Batters2!$B$1:$Y$1001,E$1,FALSE))</f>
        <v>AUR</v>
      </c>
      <c r="F98">
        <f>IF(ISNA(VLOOKUP($B98,Batters1!$B$1:$Y$985,F$1,FALSE)),"",VLOOKUP($B98,Batters1!$B$1:$Y$985,F$1,FALSE))</f>
        <v>11</v>
      </c>
      <c r="G98">
        <f>IF(ISNA(VLOOKUP($B98,Batters2!$B$1:$Y$1001,G$1,FALSE)),"",VLOOKUP($B98,Batters2!$B$1:$Y$1001,G$1,FALSE))</f>
        <v>28.5</v>
      </c>
      <c r="H98">
        <f>IF(ISNA(VLOOKUP($B98,Batters1!$B$1:$Y$985,H$1,FALSE)),"",VLOOKUP($B98,Batters1!$B$1:$Y$985,H$1,FALSE))</f>
        <v>-2.7600000000000051</v>
      </c>
      <c r="I98">
        <f>IF(ISNA(VLOOKUP($B98,Batters2!$B$1:$Y$1001,I$1,FALSE)),"",VLOOKUP($B98,Batters2!$B$1:$Y$1001,I$1,FALSE))</f>
        <v>2.8900000000000023</v>
      </c>
      <c r="J98" s="11">
        <f>IF(F98="",-1,(F98-AVERAGE(F$4:F$1002))/STDEV(F$4:F$1002))</f>
        <v>-1.0048096066580883</v>
      </c>
      <c r="K98" s="11">
        <f>IF(G98="",-1,(G98-AVERAGE(G$4:G$1002))/STDEV(G$4:G$1002))</f>
        <v>0.38891151372539401</v>
      </c>
      <c r="L98" s="11">
        <f>IF(H98="",-1,(H98-AVERAGE(H$4:H$1002))/STDEV(H$4:H$1002))</f>
        <v>-0.67920312807215633</v>
      </c>
      <c r="M98" s="11">
        <f>IF(I98="",-1,(I98-AVERAGE(I$4:I$1002))/STDEV(I$4:I$1002))</f>
        <v>-4.7182037813839714E-2</v>
      </c>
      <c r="N98" s="11">
        <f>($J$2*J98+$K$2*K98+$L$2*L98+$M$2*M98+3*AVERAGE(J98:K98)+2*AVERAGE(L98:M98))/(SUM($J$2:$M$2)+5)</f>
        <v>-0.15581647879169111</v>
      </c>
      <c r="O98" s="11">
        <f>($J$2*J98+$K$2*K98+$L$2*L98+$M$2*M98+3*AVERAGE(J98:K98)+2*AVERAGE(L98:M98))/(SUM($J$2:$M$2)+5)+P98+Q98</f>
        <v>-0.10581647879169115</v>
      </c>
      <c r="P98">
        <f>VLOOKUP(D98,COND!$A$2:$B$35,2,FALSE)</f>
        <v>-0.25</v>
      </c>
      <c r="Q98">
        <f>VLOOKUP(C98,COND!$D$2:$E$14,2,FALSE)</f>
        <v>0.3</v>
      </c>
      <c r="R98" s="11">
        <f>STANDARDIZE(O98,AVERAGE($O$4:$O$203),STDEV($O$4:$O$203))</f>
        <v>-0.22393706049288348</v>
      </c>
      <c r="S98" s="14">
        <f>RANK(O98,$O$4:$O$1002)</f>
        <v>95</v>
      </c>
      <c r="T98" s="14">
        <f>RANK(R98,$R$4:$R$203)</f>
        <v>95</v>
      </c>
      <c r="U98">
        <f>IF(F98="",0,F98)+G98</f>
        <v>39.5</v>
      </c>
      <c r="V98">
        <f>MAX($U$4:$U$203)-U98</f>
        <v>77.599999999999994</v>
      </c>
      <c r="W98" t="e">
        <f>VLOOKUP(B98,Summary!$Q$3:$U$575,5,FALSE)</f>
        <v>#N/A</v>
      </c>
      <c r="X98" s="15">
        <f>AVERAGE(F98:G98)+AVERAGE(F98:G98)/(ABS(F98-G98))</f>
        <v>20.87857142857143</v>
      </c>
      <c r="Y98" s="15">
        <f>AVERAGE(H98:I98)+AVERAGE(H98:I98)/(ABS(I98-H98))</f>
        <v>7.6504424778759419E-2</v>
      </c>
    </row>
    <row r="99" spans="1:25" ht="15.75" thickBot="1">
      <c r="A99">
        <f>RANK(G99,$G$4:$G$1202)</f>
        <v>154</v>
      </c>
      <c r="B99" s="7" t="s">
        <v>673</v>
      </c>
      <c r="C99" t="str">
        <f>IF(ISNA(VLOOKUP($B99,Batters2!$B$1:$Y$1001,C$1,FALSE)),"",VLOOKUP($B99,Batters2!$B$1:$Y$1001,C$1,FALSE))</f>
        <v>CF</v>
      </c>
      <c r="D99">
        <f>IF(ISNA(VLOOKUP($B99,Batters2!$B$1:$Y$1001,D$1,FALSE)),"",VLOOKUP($B99,Batters2!$B$1:$Y$1001,D$1,FALSE)+1)</f>
        <v>27</v>
      </c>
      <c r="E99" t="str">
        <f>IF(ISNA(VLOOKUP($B99,Batters2!$B$1:$Y$1001,E$1,FALSE)),"",VLOOKUP($B99,Batters2!$B$1:$Y$1001,E$1,FALSE))</f>
        <v>NJ</v>
      </c>
      <c r="F99" t="str">
        <f>IF(ISNA(VLOOKUP($B99,Batters1!$B$1:$Y$985,F$1,FALSE)),"",VLOOKUP($B99,Batters1!$B$1:$Y$985,F$1,FALSE))</f>
        <v/>
      </c>
      <c r="G99">
        <f>IF(ISNA(VLOOKUP($B99,Batters2!$B$1:$Y$1001,G$1,FALSE)),"",VLOOKUP($B99,Batters2!$B$1:$Y$1001,G$1,FALSE))</f>
        <v>10.7</v>
      </c>
      <c r="H99" t="str">
        <f>IF(ISNA(VLOOKUP($B99,Batters1!$B$1:$Y$985,H$1,FALSE)),"",VLOOKUP($B99,Batters1!$B$1:$Y$985,H$1,FALSE))</f>
        <v/>
      </c>
      <c r="I99">
        <f>IF(ISNA(VLOOKUP($B99,Batters2!$B$1:$Y$1001,I$1,FALSE)),"",VLOOKUP($B99,Batters2!$B$1:$Y$1001,I$1,FALSE))</f>
        <v>6.6599999999999957</v>
      </c>
      <c r="J99" s="11">
        <f>IF(F99="",-1,(F99-AVERAGE(F$4:F$1002))/STDEV(F$4:F$1002))</f>
        <v>-1</v>
      </c>
      <c r="K99" s="11">
        <f>IF(G99="",-1,(G99-AVERAGE(G$4:G$1002))/STDEV(G$4:G$1002))</f>
        <v>-0.84363988738063322</v>
      </c>
      <c r="L99" s="11">
        <f>IF(H99="",-1,(H99-AVERAGE(H$4:H$1002))/STDEV(H$4:H$1002))</f>
        <v>-1</v>
      </c>
      <c r="M99" s="11">
        <f>IF(I99="",-1,(I99-AVERAGE(I$4:I$1002))/STDEV(I$4:I$1002))</f>
        <v>0.26675421802480781</v>
      </c>
      <c r="N99" s="11">
        <f>($J$2*J99+$K$2*K99+$L$2*L99+$M$2*M99+3*AVERAGE(J99:K99)+2*AVERAGE(L99:M99))/(SUM($J$2:$M$2)+5)</f>
        <v>-0.55668084854616207</v>
      </c>
      <c r="O99" s="11">
        <f>($J$2*J99+$K$2*K99+$L$2*L99+$M$2*M99+3*AVERAGE(J99:K99)+2*AVERAGE(L99:M99))/(SUM($J$2:$M$2)+5)+P99+Q99</f>
        <v>-0.10668084854616204</v>
      </c>
      <c r="P99">
        <f>VLOOKUP(D99,COND!$A$2:$B$35,2,FALSE)</f>
        <v>0.4</v>
      </c>
      <c r="Q99">
        <f>VLOOKUP(C99,COND!$D$2:$E$14,2,FALSE)</f>
        <v>0.05</v>
      </c>
      <c r="R99" s="11">
        <f>STANDARDIZE(O99,AVERAGE($O$4:$O$203),STDEV($O$4:$O$203))</f>
        <v>-0.22497602235129899</v>
      </c>
      <c r="S99" s="14">
        <f>RANK(O99,$O$4:$O$1002)</f>
        <v>96</v>
      </c>
      <c r="T99" s="14">
        <f>RANK(R99,$R$4:$R$203)</f>
        <v>96</v>
      </c>
      <c r="U99">
        <f>IF(F99="",0,F99)+G99</f>
        <v>10.7</v>
      </c>
      <c r="V99">
        <f>MAX($U$4:$U$203)-U99</f>
        <v>106.39999999999999</v>
      </c>
      <c r="W99" t="e">
        <f>VLOOKUP(B99,Summary!$Q$3:$U$575,5,FALSE)</f>
        <v>#N/A</v>
      </c>
      <c r="X99" s="15" t="e">
        <f>AVERAGE(F99:G99)+AVERAGE(F99:G99)/(ABS(F99-G99))</f>
        <v>#VALUE!</v>
      </c>
      <c r="Y99" s="15" t="e">
        <f>AVERAGE(H99:I99)+AVERAGE(H99:I99)/(ABS(I99-H99))</f>
        <v>#VALUE!</v>
      </c>
    </row>
    <row r="100" spans="1:25" ht="15.75" thickBot="1">
      <c r="A100">
        <f>RANK(G100,$G$4:$G$1202)</f>
        <v>71</v>
      </c>
      <c r="B100" s="4" t="s">
        <v>211</v>
      </c>
      <c r="C100" t="str">
        <f>IF(ISNA(VLOOKUP($B100,Batters2!$B$1:$Y$1001,C$1,FALSE)),"",VLOOKUP($B100,Batters2!$B$1:$Y$1001,C$1,FALSE))</f>
        <v>C</v>
      </c>
      <c r="D100">
        <f>IF(ISNA(VLOOKUP($B100,Batters2!$B$1:$Y$1001,D$1,FALSE)),"",VLOOKUP($B100,Batters2!$B$1:$Y$1001,D$1,FALSE)+1)</f>
        <v>32</v>
      </c>
      <c r="E100" t="str">
        <f>IF(ISNA(VLOOKUP($B100,Batters2!$B$1:$Y$1001,E$1,FALSE)),"",VLOOKUP($B100,Batters2!$B$1:$Y$1001,E$1,FALSE))</f>
        <v>AUR</v>
      </c>
      <c r="F100">
        <f>IF(ISNA(VLOOKUP($B100,Batters1!$B$1:$Y$985,F$1,FALSE)),"",VLOOKUP($B100,Batters1!$B$1:$Y$985,F$1,FALSE))</f>
        <v>24.5</v>
      </c>
      <c r="G100">
        <f>IF(ISNA(VLOOKUP($B100,Batters2!$B$1:$Y$1001,G$1,FALSE)),"",VLOOKUP($B100,Batters2!$B$1:$Y$1001,G$1,FALSE))</f>
        <v>26.6</v>
      </c>
      <c r="H100">
        <f>IF(ISNA(VLOOKUP($B100,Batters1!$B$1:$Y$985,H$1,FALSE)),"",VLOOKUP($B100,Batters1!$B$1:$Y$985,H$1,FALSE))</f>
        <v>-7.1099999999999923</v>
      </c>
      <c r="I100">
        <f>IF(ISNA(VLOOKUP($B100,Batters2!$B$1:$Y$1001,I$1,FALSE)),"",VLOOKUP($B100,Batters2!$B$1:$Y$1001,I$1,FALSE))</f>
        <v>-2.2700000000000244</v>
      </c>
      <c r="J100" s="11">
        <f>IF(F100="",-1,(F100-AVERAGE(F$4:F$1002))/STDEV(F$4:F$1002))</f>
        <v>-0.16878842754812676</v>
      </c>
      <c r="K100" s="11">
        <f>IF(G100="",-1,(G100-AVERAGE(G$4:G$1002))/STDEV(G$4:G$1002))</f>
        <v>0.25734703832643613</v>
      </c>
      <c r="L100" s="11">
        <f>IF(H100="",-1,(H100-AVERAGE(H$4:H$1002))/STDEV(H$4:H$1002))</f>
        <v>-0.985443755537035</v>
      </c>
      <c r="M100" s="11">
        <f>IF(I100="",-1,(I100-AVERAGE(I$4:I$1002))/STDEV(I$4:I$1002))</f>
        <v>-0.47686667445241598</v>
      </c>
      <c r="N100" s="11">
        <f>($J$2*J100+$K$2*K100+$L$2*L100+$M$2*M100+3*AVERAGE(J100:K100)+2*AVERAGE(L100:M100))/(SUM($J$2:$M$2)+5)</f>
        <v>-0.21158678634651651</v>
      </c>
      <c r="O100" s="11">
        <f>($J$2*J100+$K$2*K100+$L$2*L100+$M$2*M100+3*AVERAGE(J100:K100)+2*AVERAGE(L100:M100))/(SUM($J$2:$M$2)+5)+P100+Q100</f>
        <v>-0.11158678634651648</v>
      </c>
      <c r="P100">
        <f>VLOOKUP(D100,COND!$A$2:$B$35,2,FALSE)</f>
        <v>-0.1</v>
      </c>
      <c r="Q100">
        <f>VLOOKUP(C100,COND!$D$2:$E$14,2,FALSE)</f>
        <v>0.2</v>
      </c>
      <c r="R100" s="11">
        <f>STANDARDIZE(O100,AVERAGE($O$4:$O$203),STDEV($O$4:$O$203))</f>
        <v>-0.23087289950134124</v>
      </c>
      <c r="S100" s="14">
        <f>RANK(O100,$O$4:$O$1002)</f>
        <v>97</v>
      </c>
      <c r="T100" s="14">
        <f>RANK(R100,$R$4:$R$203)</f>
        <v>97</v>
      </c>
      <c r="U100">
        <f>IF(F100="",0,F100)+G100</f>
        <v>51.1</v>
      </c>
      <c r="V100">
        <f>MAX($U$4:$U$203)-U100</f>
        <v>66</v>
      </c>
      <c r="W100">
        <f>VLOOKUP(B100,Summary!$Q$3:$U$575,5,FALSE)</f>
        <v>60</v>
      </c>
      <c r="X100" s="15">
        <f>AVERAGE(F100:G100)+AVERAGE(F100:G100)/(ABS(F100-G100))</f>
        <v>37.716666666666661</v>
      </c>
      <c r="Y100" s="15">
        <f>AVERAGE(H100:I100)+AVERAGE(H100:I100)/(ABS(I100-H100))</f>
        <v>-5.6590082644628268</v>
      </c>
    </row>
    <row r="101" spans="1:25" ht="15.75" thickBot="1">
      <c r="A101">
        <f>RANK(G101,$G$4:$G$1202)</f>
        <v>120</v>
      </c>
      <c r="B101" s="7" t="s">
        <v>186</v>
      </c>
      <c r="C101" t="str">
        <f>IF(ISNA(VLOOKUP($B101,Batters2!$B$1:$Y$1001,C$1,FALSE)),"",VLOOKUP($B101,Batters2!$B$1:$Y$1001,C$1,FALSE))</f>
        <v>SS</v>
      </c>
      <c r="D101">
        <f>IF(ISNA(VLOOKUP($B101,Batters2!$B$1:$Y$1001,D$1,FALSE)),"",VLOOKUP($B101,Batters2!$B$1:$Y$1001,D$1,FALSE)+1)</f>
        <v>33</v>
      </c>
      <c r="E101" t="str">
        <f>IF(ISNA(VLOOKUP($B101,Batters2!$B$1:$Y$1001,E$1,FALSE)),"",VLOOKUP($B101,Batters2!$B$1:$Y$1001,E$1,FALSE))</f>
        <v>TEM</v>
      </c>
      <c r="F101">
        <f>IF(ISNA(VLOOKUP($B101,Batters1!$B$1:$Y$985,F$1,FALSE)),"",VLOOKUP($B101,Batters1!$B$1:$Y$985,F$1,FALSE))</f>
        <v>24.7</v>
      </c>
      <c r="G101">
        <f>IF(ISNA(VLOOKUP($B101,Batters2!$B$1:$Y$1001,G$1,FALSE)),"",VLOOKUP($B101,Batters2!$B$1:$Y$1001,G$1,FALSE))</f>
        <v>15</v>
      </c>
      <c r="H101">
        <f>IF(ISNA(VLOOKUP($B101,Batters1!$B$1:$Y$985,H$1,FALSE)),"",VLOOKUP($B101,Batters1!$B$1:$Y$985,H$1,FALSE))</f>
        <v>15.259999999999991</v>
      </c>
      <c r="I101">
        <f>IF(ISNA(VLOOKUP($B101,Batters2!$B$1:$Y$1001,I$1,FALSE)),"",VLOOKUP($B101,Batters2!$B$1:$Y$1001,I$1,FALSE))</f>
        <v>3.1100000000000083</v>
      </c>
      <c r="J101" s="11">
        <f>IF(F101="",-1,(F101-AVERAGE(F$4:F$1002))/STDEV(F$4:F$1002))</f>
        <v>-0.15640292859834962</v>
      </c>
      <c r="K101" s="11">
        <f>IF(G101="",-1,(G101-AVERAGE(G$4:G$1002))/STDEV(G$4:G$1002))</f>
        <v>-0.54588870621457042</v>
      </c>
      <c r="L101" s="11">
        <f>IF(H101="",-1,(H101-AVERAGE(H$4:H$1002))/STDEV(H$4:H$1002))</f>
        <v>0.58940747121913739</v>
      </c>
      <c r="M101" s="11">
        <f>IF(I101="",-1,(I101-AVERAGE(I$4:I$1002))/STDEV(I$4:I$1002))</f>
        <v>-2.8862150205217839E-2</v>
      </c>
      <c r="N101" s="11">
        <f>($J$2*J101+$K$2*K101+$L$2*L101+$M$2*M101+3*AVERAGE(J101:K101)+2*AVERAGE(L101:M101))/(SUM($J$2:$M$2)+5)</f>
        <v>-0.16424694866502323</v>
      </c>
      <c r="O101" s="11">
        <f>($J$2*J101+$K$2*K101+$L$2*L101+$M$2*M101+3*AVERAGE(J101:K101)+2*AVERAGE(L101:M101))/(SUM($J$2:$M$2)+5)+P101+Q101</f>
        <v>-0.11424694866502322</v>
      </c>
      <c r="P101">
        <f>VLOOKUP(D101,COND!$A$2:$B$35,2,FALSE)</f>
        <v>-0.25</v>
      </c>
      <c r="Q101">
        <f>VLOOKUP(C101,COND!$D$2:$E$14,2,FALSE)</f>
        <v>0.3</v>
      </c>
      <c r="R101" s="11">
        <f>STANDARDIZE(O101,AVERAGE($O$4:$O$203),STDEV($O$4:$O$203))</f>
        <v>-0.23407038202757149</v>
      </c>
      <c r="S101" s="14">
        <f>RANK(O101,$O$4:$O$1002)</f>
        <v>98</v>
      </c>
      <c r="T101" s="14">
        <f>RANK(R101,$R$4:$R$203)</f>
        <v>98</v>
      </c>
      <c r="U101">
        <f>IF(F101="",0,F101)+G101</f>
        <v>39.700000000000003</v>
      </c>
      <c r="V101">
        <f>MAX($U$4:$U$203)-U101</f>
        <v>77.399999999999991</v>
      </c>
      <c r="W101" t="e">
        <f>VLOOKUP(B101,Summary!$Q$3:$U$575,5,FALSE)</f>
        <v>#N/A</v>
      </c>
      <c r="X101" s="15">
        <f>AVERAGE(F101:G101)+AVERAGE(F101:G101)/(ABS(F101-G101))</f>
        <v>21.896391752577323</v>
      </c>
      <c r="Y101" s="15">
        <f>AVERAGE(H101:I101)+AVERAGE(H101:I101)/(ABS(I101-H101))</f>
        <v>9.9409670781893009</v>
      </c>
    </row>
    <row r="102" spans="1:25" ht="15.75" thickBot="1">
      <c r="A102">
        <f>RANK(G102,$G$4:$G$1202)</f>
        <v>96</v>
      </c>
      <c r="B102" s="7" t="s">
        <v>305</v>
      </c>
      <c r="C102" t="str">
        <f>IF(ISNA(VLOOKUP($B102,Batters2!$B$1:$Y$1001,C$1,FALSE)),"",VLOOKUP($B102,Batters2!$B$1:$Y$1001,C$1,FALSE))</f>
        <v>SS</v>
      </c>
      <c r="D102">
        <f>IF(ISNA(VLOOKUP($B102,Batters2!$B$1:$Y$1001,D$1,FALSE)),"",VLOOKUP($B102,Batters2!$B$1:$Y$1001,D$1,FALSE)+1)</f>
        <v>29</v>
      </c>
      <c r="E102" t="str">
        <f>IF(ISNA(VLOOKUP($B102,Batters2!$B$1:$Y$1001,E$1,FALSE)),"",VLOOKUP($B102,Batters2!$B$1:$Y$1001,E$1,FALSE))</f>
        <v>GLO</v>
      </c>
      <c r="F102">
        <f>IF(ISNA(VLOOKUP($B102,Batters1!$B$1:$Y$985,F$1,FALSE)),"",VLOOKUP($B102,Batters1!$B$1:$Y$985,F$1,FALSE))</f>
        <v>16.3</v>
      </c>
      <c r="G102">
        <f>IF(ISNA(VLOOKUP($B102,Batters2!$B$1:$Y$1001,G$1,FALSE)),"",VLOOKUP($B102,Batters2!$B$1:$Y$1001,G$1,FALSE))</f>
        <v>19.899999999999999</v>
      </c>
      <c r="H102">
        <f>IF(ISNA(VLOOKUP($B102,Batters1!$B$1:$Y$985,H$1,FALSE)),"",VLOOKUP($B102,Batters1!$B$1:$Y$985,H$1,FALSE))</f>
        <v>-2.9500000000000259</v>
      </c>
      <c r="I102">
        <f>IF(ISNA(VLOOKUP($B102,Batters2!$B$1:$Y$1001,I$1,FALSE)),"",VLOOKUP($B102,Batters2!$B$1:$Y$1001,I$1,FALSE))</f>
        <v>-9.0600000000000165</v>
      </c>
      <c r="J102" s="11">
        <f>IF(F102="",-1,(F102-AVERAGE(F$4:F$1002))/STDEV(F$4:F$1002))</f>
        <v>-0.67659388448899227</v>
      </c>
      <c r="K102" s="11">
        <f>IF(G102="",-1,(G102-AVERAGE(G$4:G$1002))/STDEV(G$4:G$1002))</f>
        <v>-0.2065908486067316</v>
      </c>
      <c r="L102" s="11">
        <f>IF(H102="",-1,(H102-AVERAGE(H$4:H$1002))/STDEV(H$4:H$1002))</f>
        <v>-0.69257915547866988</v>
      </c>
      <c r="M102" s="11">
        <f>IF(I102="",-1,(I102-AVERAGE(I$4:I$1002))/STDEV(I$4:I$1002))</f>
        <v>-1.0422850238275931</v>
      </c>
      <c r="N102" s="11">
        <f>($J$2*J102+$K$2*K102+$L$2*L102+$M$2*M102+3*AVERAGE(J102:K102)+2*AVERAGE(L102:M102))/(SUM($J$2:$M$2)+5)</f>
        <v>-0.6162794489820369</v>
      </c>
      <c r="O102" s="11">
        <f>($J$2*J102+$K$2*K102+$L$2*L102+$M$2*M102+3*AVERAGE(J102:K102)+2*AVERAGE(L102:M102))/(SUM($J$2:$M$2)+5)+P102+Q102</f>
        <v>-0.1162794489820369</v>
      </c>
      <c r="P102">
        <f>VLOOKUP(D102,COND!$A$2:$B$35,2,FALSE)</f>
        <v>0.2</v>
      </c>
      <c r="Q102">
        <f>VLOOKUP(C102,COND!$D$2:$E$14,2,FALSE)</f>
        <v>0.3</v>
      </c>
      <c r="R102" s="11">
        <f>STANDARDIZE(O102,AVERAGE($O$4:$O$203),STDEV($O$4:$O$203))</f>
        <v>-0.23651342251536278</v>
      </c>
      <c r="S102" s="14">
        <f>RANK(O102,$O$4:$O$1002)</f>
        <v>99</v>
      </c>
      <c r="T102" s="14">
        <f>RANK(R102,$R$4:$R$203)</f>
        <v>99</v>
      </c>
      <c r="U102">
        <f>IF(F102="",0,F102)+G102</f>
        <v>36.200000000000003</v>
      </c>
      <c r="V102">
        <f>MAX($U$4:$U$203)-U102</f>
        <v>80.899999999999991</v>
      </c>
      <c r="W102" t="e">
        <f>VLOOKUP(B102,Summary!$Q$3:$U$575,5,FALSE)</f>
        <v>#N/A</v>
      </c>
      <c r="X102" s="15">
        <f>AVERAGE(F102:G102)+AVERAGE(F102:G102)/(ABS(F102-G102))</f>
        <v>23.127777777777784</v>
      </c>
      <c r="Y102" s="15">
        <f>AVERAGE(H102:I102)+AVERAGE(H102:I102)/(ABS(I102-H102))</f>
        <v>-6.9878150572831688</v>
      </c>
    </row>
    <row r="103" spans="1:25" ht="15.75" thickBot="1">
      <c r="A103">
        <f>RANK(G103,$G$4:$G$1202)</f>
        <v>35</v>
      </c>
      <c r="B103" s="4" t="s">
        <v>95</v>
      </c>
      <c r="C103" t="str">
        <f>IF(ISNA(VLOOKUP($B103,Batters2!$B$1:$Y$1001,C$1,FALSE)),"",VLOOKUP($B103,Batters2!$B$1:$Y$1001,C$1,FALSE))</f>
        <v>1B</v>
      </c>
      <c r="D103">
        <f>IF(ISNA(VLOOKUP($B103,Batters2!$B$1:$Y$1001,D$1,FALSE)),"",VLOOKUP($B103,Batters2!$B$1:$Y$1001,D$1,FALSE)+1)</f>
        <v>32</v>
      </c>
      <c r="E103" t="str">
        <f>IF(ISNA(VLOOKUP($B103,Batters2!$B$1:$Y$1001,E$1,FALSE)),"",VLOOKUP($B103,Batters2!$B$1:$Y$1001,E$1,FALSE))</f>
        <v>BAK</v>
      </c>
      <c r="F103">
        <f>IF(ISNA(VLOOKUP($B103,Batters1!$B$1:$Y$985,F$1,FALSE)),"",VLOOKUP($B103,Batters1!$B$1:$Y$985,F$1,FALSE))</f>
        <v>20.2</v>
      </c>
      <c r="G103">
        <f>IF(ISNA(VLOOKUP($B103,Batters2!$B$1:$Y$1001,G$1,FALSE)),"",VLOOKUP($B103,Batters2!$B$1:$Y$1001,G$1,FALSE))</f>
        <v>37.6</v>
      </c>
      <c r="H103">
        <f>IF(ISNA(VLOOKUP($B103,Batters1!$B$1:$Y$985,H$1,FALSE)),"",VLOOKUP($B103,Batters1!$B$1:$Y$985,H$1,FALSE))</f>
        <v>-2.7999999999999865</v>
      </c>
      <c r="I103">
        <f>IF(ISNA(VLOOKUP($B103,Batters2!$B$1:$Y$1001,I$1,FALSE)),"",VLOOKUP($B103,Batters2!$B$1:$Y$1001,I$1,FALSE))</f>
        <v>6.4999999999999947</v>
      </c>
      <c r="J103" s="11">
        <f>IF(F103="",-1,(F103-AVERAGE(F$4:F$1002))/STDEV(F$4:F$1002))</f>
        <v>-0.43507665496833675</v>
      </c>
      <c r="K103" s="11">
        <f>IF(G103="",-1,(G103-AVERAGE(G$4:G$1002))/STDEV(G$4:G$1002))</f>
        <v>1.0190361064256663</v>
      </c>
      <c r="L103" s="11">
        <f>IF(H103="",-1,(H103-AVERAGE(H$4:H$1002))/STDEV(H$4:H$1002))</f>
        <v>-0.68201913384194701</v>
      </c>
      <c r="M103" s="11">
        <f>IF(I103="",-1,(I103-AVERAGE(I$4:I$1002))/STDEV(I$4:I$1002))</f>
        <v>0.25343066340035586</v>
      </c>
      <c r="N103" s="11">
        <f>($J$2*J103+$K$2*K103+$L$2*L103+$M$2*M103+3*AVERAGE(J103:K103)+2*AVERAGE(L103:M103))/(SUM($J$2:$M$2)+5)</f>
        <v>0.27964866084944778</v>
      </c>
      <c r="O103" s="11">
        <f>($J$2*J103+$K$2*K103+$L$2*L103+$M$2*M103+3*AVERAGE(J103:K103)+2*AVERAGE(L103:M103))/(SUM($J$2:$M$2)+5)+P103+Q103</f>
        <v>-0.12035133915055221</v>
      </c>
      <c r="P103">
        <f>VLOOKUP(D103,COND!$A$2:$B$35,2,FALSE)</f>
        <v>-0.1</v>
      </c>
      <c r="Q103">
        <f>VLOOKUP(C103,COND!$D$2:$E$14,2,FALSE)</f>
        <v>-0.3</v>
      </c>
      <c r="R103" s="11">
        <f>STANDARDIZE(O103,AVERAGE($O$4:$O$203),STDEV($O$4:$O$203))</f>
        <v>-0.24140778462701956</v>
      </c>
      <c r="S103" s="14">
        <f>RANK(O103,$O$4:$O$1002)</f>
        <v>100</v>
      </c>
      <c r="T103" s="14">
        <f>RANK(R103,$R$4:$R$203)</f>
        <v>100</v>
      </c>
      <c r="U103">
        <f>IF(F103="",0,F103)+G103</f>
        <v>57.8</v>
      </c>
      <c r="V103">
        <f>MAX($U$4:$U$203)-U103</f>
        <v>59.3</v>
      </c>
      <c r="W103" t="e">
        <f>VLOOKUP(B103,Summary!$Q$3:$U$575,5,FALSE)</f>
        <v>#N/A</v>
      </c>
      <c r="X103" s="15">
        <f>AVERAGE(F103:G103)+AVERAGE(F103:G103)/(ABS(F103-G103))</f>
        <v>30.560919540229882</v>
      </c>
      <c r="Y103" s="15">
        <f>AVERAGE(H103:I103)+AVERAGE(H103:I103)/(ABS(I103-H103))</f>
        <v>2.0489247311828005</v>
      </c>
    </row>
    <row r="104" spans="1:25" ht="15.75" thickBot="1">
      <c r="A104">
        <f>RANK(G104,$G$4:$G$1202)</f>
        <v>87</v>
      </c>
      <c r="B104" s="4" t="s">
        <v>394</v>
      </c>
      <c r="C104" t="str">
        <f>IF(ISNA(VLOOKUP($B104,Batters2!$B$1:$Y$1001,C$1,FALSE)),"",VLOOKUP($B104,Batters2!$B$1:$Y$1001,C$1,FALSE))</f>
        <v>1B</v>
      </c>
      <c r="D104">
        <f>IF(ISNA(VLOOKUP($B104,Batters2!$B$1:$Y$1001,D$1,FALSE)),"",VLOOKUP($B104,Batters2!$B$1:$Y$1001,D$1,FALSE)+1)</f>
        <v>30</v>
      </c>
      <c r="E104" t="str">
        <f>IF(ISNA(VLOOKUP($B104,Batters2!$B$1:$Y$1001,E$1,FALSE)),"",VLOOKUP($B104,Batters2!$B$1:$Y$1001,E$1,FALSE))</f>
        <v>DUL</v>
      </c>
      <c r="F104">
        <f>IF(ISNA(VLOOKUP($B104,Batters1!$B$1:$Y$985,F$1,FALSE)),"",VLOOKUP($B104,Batters1!$B$1:$Y$985,F$1,FALSE))</f>
        <v>45</v>
      </c>
      <c r="G104">
        <f>IF(ISNA(VLOOKUP($B104,Batters2!$B$1:$Y$1001,G$1,FALSE)),"",VLOOKUP($B104,Batters2!$B$1:$Y$1001,G$1,FALSE))</f>
        <v>23.3</v>
      </c>
      <c r="H104">
        <f>IF(ISNA(VLOOKUP($B104,Batters1!$B$1:$Y$985,H$1,FALSE)),"",VLOOKUP($B104,Batters1!$B$1:$Y$985,H$1,FALSE))</f>
        <v>25.649999999999967</v>
      </c>
      <c r="I104">
        <f>IF(ISNA(VLOOKUP($B104,Batters2!$B$1:$Y$1001,I$1,FALSE)),"",VLOOKUP($B104,Batters2!$B$1:$Y$1001,I$1,FALSE))</f>
        <v>-9.210000000000008</v>
      </c>
      <c r="J104" s="11">
        <f>IF(F104="",-1,(F104-AVERAGE(F$4:F$1002))/STDEV(F$4:F$1002))</f>
        <v>1.100725214804037</v>
      </c>
      <c r="K104" s="11">
        <f>IF(G104="",-1,(G104-AVERAGE(G$4:G$1002))/STDEV(G$4:G$1002))</f>
        <v>2.8840317896666995E-2</v>
      </c>
      <c r="L104" s="11">
        <f>IF(H104="",-1,(H104-AVERAGE(H$4:H$1002))/STDEV(H$4:H$1002))</f>
        <v>1.3208649699226065</v>
      </c>
      <c r="M104" s="11">
        <f>IF(I104="",-1,(I104-AVERAGE(I$4:I$1002))/STDEV(I$4:I$1002))</f>
        <v>-1.0547758562880161</v>
      </c>
      <c r="N104" s="11">
        <f>($J$2*J104+$K$2*K104+$L$2*L104+$M$2*M104+3*AVERAGE(J104:K104)+2*AVERAGE(L104:M104))/(SUM($J$2:$M$2)+5)</f>
        <v>7.7285655847458334E-2</v>
      </c>
      <c r="O104" s="11">
        <f>($J$2*J104+$K$2*K104+$L$2*L104+$M$2*M104+3*AVERAGE(J104:K104)+2*AVERAGE(L104:M104))/(SUM($J$2:$M$2)+5)+P104+Q104</f>
        <v>-0.12271434415254165</v>
      </c>
      <c r="P104">
        <f>VLOOKUP(D104,COND!$A$2:$B$35,2,FALSE)</f>
        <v>0.1</v>
      </c>
      <c r="Q104">
        <f>VLOOKUP(C104,COND!$D$2:$E$14,2,FALSE)</f>
        <v>-0.3</v>
      </c>
      <c r="R104" s="11">
        <f>STANDARDIZE(O104,AVERAGE($O$4:$O$203),STDEV($O$4:$O$203))</f>
        <v>-0.24424808769826117</v>
      </c>
      <c r="S104" s="14">
        <f>RANK(O104,$O$4:$O$1002)</f>
        <v>101</v>
      </c>
      <c r="T104" s="14">
        <f>RANK(R104,$R$4:$R$203)</f>
        <v>101</v>
      </c>
      <c r="U104">
        <f>IF(F104="",0,F104)+G104</f>
        <v>68.3</v>
      </c>
      <c r="V104">
        <f>MAX($U$4:$U$203)-U104</f>
        <v>48.8</v>
      </c>
      <c r="W104">
        <f>VLOOKUP(B104,Summary!$Q$3:$U$575,5,FALSE)</f>
        <v>30</v>
      </c>
      <c r="X104" s="15">
        <f>AVERAGE(F104:G104)+AVERAGE(F104:G104)/(ABS(F104-G104))</f>
        <v>35.723732718894006</v>
      </c>
      <c r="Y104" s="15">
        <f>AVERAGE(H104:I104)+AVERAGE(H104:I104)/(ABS(I104-H104))</f>
        <v>8.4558003442340581</v>
      </c>
    </row>
    <row r="105" spans="1:25" ht="15.75" thickBot="1">
      <c r="A105">
        <f>RANK(G105,$G$4:$G$1202)</f>
        <v>133</v>
      </c>
      <c r="B105" s="4" t="s">
        <v>666</v>
      </c>
      <c r="C105" t="str">
        <f>IF(ISNA(VLOOKUP($B105,Batters2!$B$1:$Y$1001,C$1,FALSE)),"",VLOOKUP($B105,Batters2!$B$1:$Y$1001,C$1,FALSE))</f>
        <v>RF</v>
      </c>
      <c r="D105">
        <f>IF(ISNA(VLOOKUP($B105,Batters2!$B$1:$Y$1001,D$1,FALSE)),"",VLOOKUP($B105,Batters2!$B$1:$Y$1001,D$1,FALSE)+1)</f>
        <v>25</v>
      </c>
      <c r="E105" t="str">
        <f>IF(ISNA(VLOOKUP($B105,Batters2!$B$1:$Y$1001,E$1,FALSE)),"",VLOOKUP($B105,Batters2!$B$1:$Y$1001,E$1,FALSE))</f>
        <v>ARL</v>
      </c>
      <c r="F105" t="str">
        <f>IF(ISNA(VLOOKUP($B105,Batters1!$B$1:$Y$985,F$1,FALSE)),"",VLOOKUP($B105,Batters1!$B$1:$Y$985,F$1,FALSE))</f>
        <v/>
      </c>
      <c r="G105">
        <f>IF(ISNA(VLOOKUP($B105,Batters2!$B$1:$Y$1001,G$1,FALSE)),"",VLOOKUP($B105,Batters2!$B$1:$Y$1001,G$1,FALSE))</f>
        <v>12.9</v>
      </c>
      <c r="H105" t="str">
        <f>IF(ISNA(VLOOKUP($B105,Batters1!$B$1:$Y$985,H$1,FALSE)),"",VLOOKUP($B105,Batters1!$B$1:$Y$985,H$1,FALSE))</f>
        <v/>
      </c>
      <c r="I105">
        <f>IF(ISNA(VLOOKUP($B105,Batters2!$B$1:$Y$1001,I$1,FALSE)),"",VLOOKUP($B105,Batters2!$B$1:$Y$1001,I$1,FALSE))</f>
        <v>5.3299999999999983</v>
      </c>
      <c r="J105" s="11">
        <f>IF(F105="",-1,(F105-AVERAGE(F$4:F$1002))/STDEV(F$4:F$1002))</f>
        <v>-1</v>
      </c>
      <c r="K105" s="11">
        <f>IF(G105="",-1,(G105-AVERAGE(G$4:G$1002))/STDEV(G$4:G$1002))</f>
        <v>-0.69130207376078712</v>
      </c>
      <c r="L105" s="11">
        <f>IF(H105="",-1,(H105-AVERAGE(H$4:H$1002))/STDEV(H$4:H$1002))</f>
        <v>-1</v>
      </c>
      <c r="M105" s="11">
        <f>IF(I105="",-1,(I105-AVERAGE(I$4:I$1002))/STDEV(I$4:I$1002))</f>
        <v>0.15600217020905155</v>
      </c>
      <c r="N105" s="11">
        <f>($J$2*J105+$K$2*K105+$L$2*L105+$M$2*M105+3*AVERAGE(J105:K105)+2*AVERAGE(L105:M105))/(SUM($J$2:$M$2)+5)</f>
        <v>-0.53408923632623162</v>
      </c>
      <c r="O105" s="11">
        <f>($J$2*J105+$K$2*K105+$L$2*L105+$M$2*M105+3*AVERAGE(J105:K105)+2*AVERAGE(L105:M105))/(SUM($J$2:$M$2)+5)+P105+Q105</f>
        <v>-0.13408923632623163</v>
      </c>
      <c r="P105">
        <f>VLOOKUP(D105,COND!$A$2:$B$35,2,FALSE)</f>
        <v>0.5</v>
      </c>
      <c r="Q105">
        <f>VLOOKUP(C105,COND!$D$2:$E$14,2,FALSE)</f>
        <v>-0.1</v>
      </c>
      <c r="R105" s="11">
        <f>STANDARDIZE(O105,AVERAGE($O$4:$O$203),STDEV($O$4:$O$203))</f>
        <v>-0.25792056877586084</v>
      </c>
      <c r="S105" s="14">
        <f>RANK(O105,$O$4:$O$1002)</f>
        <v>102</v>
      </c>
      <c r="T105" s="14">
        <f>RANK(R105,$R$4:$R$203)</f>
        <v>102</v>
      </c>
      <c r="U105">
        <f>IF(F105="",0,F105)+G105</f>
        <v>12.9</v>
      </c>
      <c r="V105">
        <f>MAX($U$4:$U$203)-U105</f>
        <v>104.19999999999999</v>
      </c>
      <c r="W105" t="e">
        <f>VLOOKUP(B105,Summary!$Q$3:$U$575,5,FALSE)</f>
        <v>#N/A</v>
      </c>
      <c r="X105" s="15" t="e">
        <f>AVERAGE(F105:G105)+AVERAGE(F105:G105)/(ABS(F105-G105))</f>
        <v>#VALUE!</v>
      </c>
      <c r="Y105" s="15" t="e">
        <f>AVERAGE(H105:I105)+AVERAGE(H105:I105)/(ABS(I105-H105))</f>
        <v>#VALUE!</v>
      </c>
    </row>
    <row r="106" spans="1:25" ht="15.75" thickBot="1">
      <c r="A106">
        <f>RANK(G106,$G$4:$G$1202)</f>
        <v>129</v>
      </c>
      <c r="B106" s="4" t="s">
        <v>664</v>
      </c>
      <c r="C106" t="str">
        <f>IF(ISNA(VLOOKUP($B106,Batters2!$B$1:$Y$1001,C$1,FALSE)),"",VLOOKUP($B106,Batters2!$B$1:$Y$1001,C$1,FALSE))</f>
        <v>LF</v>
      </c>
      <c r="D106">
        <f>IF(ISNA(VLOOKUP($B106,Batters2!$B$1:$Y$1001,D$1,FALSE)),"",VLOOKUP($B106,Batters2!$B$1:$Y$1001,D$1,FALSE)+1)</f>
        <v>25</v>
      </c>
      <c r="E106" t="str">
        <f>IF(ISNA(VLOOKUP($B106,Batters2!$B$1:$Y$1001,E$1,FALSE)),"",VLOOKUP($B106,Batters2!$B$1:$Y$1001,E$1,FALSE))</f>
        <v>FLA</v>
      </c>
      <c r="F106" t="str">
        <f>IF(ISNA(VLOOKUP($B106,Batters1!$B$1:$Y$985,F$1,FALSE)),"",VLOOKUP($B106,Batters1!$B$1:$Y$985,F$1,FALSE))</f>
        <v/>
      </c>
      <c r="G106">
        <f>IF(ISNA(VLOOKUP($B106,Batters2!$B$1:$Y$1001,G$1,FALSE)),"",VLOOKUP($B106,Batters2!$B$1:$Y$1001,G$1,FALSE))</f>
        <v>13.1</v>
      </c>
      <c r="H106" t="str">
        <f>IF(ISNA(VLOOKUP($B106,Batters1!$B$1:$Y$985,H$1,FALSE)),"",VLOOKUP($B106,Batters1!$B$1:$Y$985,H$1,FALSE))</f>
        <v/>
      </c>
      <c r="I106">
        <f>IF(ISNA(VLOOKUP($B106,Batters2!$B$1:$Y$1001,I$1,FALSE)),"",VLOOKUP($B106,Batters2!$B$1:$Y$1001,I$1,FALSE))</f>
        <v>5.0199999999999925</v>
      </c>
      <c r="J106" s="11">
        <f>IF(F106="",-1,(F106-AVERAGE(F$4:F$1002))/STDEV(F$4:F$1002))</f>
        <v>-1</v>
      </c>
      <c r="K106" s="11">
        <f>IF(G106="",-1,(G106-AVERAGE(G$4:G$1002))/STDEV(G$4:G$1002))</f>
        <v>-0.67745318161352841</v>
      </c>
      <c r="L106" s="11">
        <f>IF(H106="",-1,(H106-AVERAGE(H$4:H$1002))/STDEV(H$4:H$1002))</f>
        <v>-1</v>
      </c>
      <c r="M106" s="11">
        <f>IF(I106="",-1,(I106-AVERAGE(I$4:I$1002))/STDEV(I$4:I$1002))</f>
        <v>0.1301877831241755</v>
      </c>
      <c r="N106" s="11">
        <f>($J$2*J106+$K$2*K106+$L$2*L106+$M$2*M106+3*AVERAGE(J106:K106)+2*AVERAGE(L106:M106))/(SUM($J$2:$M$2)+5)</f>
        <v>-0.53682772008025059</v>
      </c>
      <c r="O106" s="11">
        <f>($J$2*J106+$K$2*K106+$L$2*L106+$M$2*M106+3*AVERAGE(J106:K106)+2*AVERAGE(L106:M106))/(SUM($J$2:$M$2)+5)+P106+Q106</f>
        <v>-0.1368277200802506</v>
      </c>
      <c r="P106">
        <f>VLOOKUP(D106,COND!$A$2:$B$35,2,FALSE)</f>
        <v>0.5</v>
      </c>
      <c r="Q106">
        <f>VLOOKUP(C106,COND!$D$2:$E$14,2,FALSE)</f>
        <v>-0.1</v>
      </c>
      <c r="R106" s="11">
        <f>STANDARDIZE(O106,AVERAGE($O$4:$O$203),STDEV($O$4:$O$203))</f>
        <v>-0.26121219270832685</v>
      </c>
      <c r="S106" s="14">
        <f>RANK(O106,$O$4:$O$1002)</f>
        <v>103</v>
      </c>
      <c r="T106" s="14">
        <f>RANK(R106,$R$4:$R$203)</f>
        <v>103</v>
      </c>
      <c r="U106">
        <f>IF(F106="",0,F106)+G106</f>
        <v>13.1</v>
      </c>
      <c r="V106">
        <f>MAX($U$4:$U$203)-U106</f>
        <v>104</v>
      </c>
      <c r="W106" t="e">
        <f>VLOOKUP(B106,Summary!$Q$3:$U$575,5,FALSE)</f>
        <v>#N/A</v>
      </c>
      <c r="X106" s="15" t="e">
        <f>AVERAGE(F106:G106)+AVERAGE(F106:G106)/(ABS(F106-G106))</f>
        <v>#VALUE!</v>
      </c>
      <c r="Y106" s="15" t="e">
        <f>AVERAGE(H106:I106)+AVERAGE(H106:I106)/(ABS(I106-H106))</f>
        <v>#VALUE!</v>
      </c>
    </row>
    <row r="107" spans="1:25" ht="15.75" thickBot="1">
      <c r="A107">
        <f>RANK(G107,$G$4:$G$1202)</f>
        <v>139</v>
      </c>
      <c r="B107" s="4" t="s">
        <v>667</v>
      </c>
      <c r="C107" t="str">
        <f>IF(ISNA(VLOOKUP($B107,Batters2!$B$1:$Y$1001,C$1,FALSE)),"",VLOOKUP($B107,Batters2!$B$1:$Y$1001,C$1,FALSE))</f>
        <v>C</v>
      </c>
      <c r="D107">
        <f>IF(ISNA(VLOOKUP($B107,Batters2!$B$1:$Y$1001,D$1,FALSE)),"",VLOOKUP($B107,Batters2!$B$1:$Y$1001,D$1,FALSE)+1)</f>
        <v>29</v>
      </c>
      <c r="E107" t="str">
        <f>IF(ISNA(VLOOKUP($B107,Batters2!$B$1:$Y$1001,E$1,FALSE)),"",VLOOKUP($B107,Batters2!$B$1:$Y$1001,E$1,FALSE))</f>
        <v>CL</v>
      </c>
      <c r="F107" t="str">
        <f>IF(ISNA(VLOOKUP($B107,Batters1!$B$1:$Y$985,F$1,FALSE)),"",VLOOKUP($B107,Batters1!$B$1:$Y$985,F$1,FALSE))</f>
        <v/>
      </c>
      <c r="G107">
        <f>IF(ISNA(VLOOKUP($B107,Batters2!$B$1:$Y$1001,G$1,FALSE)),"",VLOOKUP($B107,Batters2!$B$1:$Y$1001,G$1,FALSE))</f>
        <v>12</v>
      </c>
      <c r="H107" t="str">
        <f>IF(ISNA(VLOOKUP($B107,Batters1!$B$1:$Y$985,H$1,FALSE)),"",VLOOKUP($B107,Batters1!$B$1:$Y$985,H$1,FALSE))</f>
        <v/>
      </c>
      <c r="I107">
        <f>IF(ISNA(VLOOKUP($B107,Batters2!$B$1:$Y$1001,I$1,FALSE)),"",VLOOKUP($B107,Batters2!$B$1:$Y$1001,I$1,FALSE))</f>
        <v>5.9299999999999979</v>
      </c>
      <c r="J107" s="11">
        <f>IF(F107="",-1,(F107-AVERAGE(F$4:F$1002))/STDEV(F$4:F$1002))</f>
        <v>-1</v>
      </c>
      <c r="K107" s="11">
        <f>IF(G107="",-1,(G107-AVERAGE(G$4:G$1002))/STDEV(G$4:G$1002))</f>
        <v>-0.75362208842345146</v>
      </c>
      <c r="L107" s="11">
        <f>IF(H107="",-1,(H107-AVERAGE(H$4:H$1002))/STDEV(H$4:H$1002))</f>
        <v>-1</v>
      </c>
      <c r="M107" s="11">
        <f>IF(I107="",-1,(I107-AVERAGE(I$4:I$1002))/STDEV(I$4:I$1002))</f>
        <v>0.20596550005074618</v>
      </c>
      <c r="N107" s="11">
        <f>($J$2*J107+$K$2*K107+$L$2*L107+$M$2*M107+3*AVERAGE(J107:K107)+2*AVERAGE(L107:M107))/(SUM($J$2:$M$2)+5)</f>
        <v>-0.54191431527148315</v>
      </c>
      <c r="O107" s="11">
        <f>($J$2*J107+$K$2*K107+$L$2*L107+$M$2*M107+3*AVERAGE(J107:K107)+2*AVERAGE(L107:M107))/(SUM($J$2:$M$2)+5)+P107+Q107</f>
        <v>-0.14191431527148313</v>
      </c>
      <c r="P107">
        <f>VLOOKUP(D107,COND!$A$2:$B$35,2,FALSE)</f>
        <v>0.2</v>
      </c>
      <c r="Q107">
        <f>VLOOKUP(C107,COND!$D$2:$E$14,2,FALSE)</f>
        <v>0.2</v>
      </c>
      <c r="R107" s="11">
        <f>STANDARDIZE(O107,AVERAGE($O$4:$O$203),STDEV($O$4:$O$203))</f>
        <v>-0.26732621782958438</v>
      </c>
      <c r="S107" s="14">
        <f>RANK(O107,$O$4:$O$1002)</f>
        <v>104</v>
      </c>
      <c r="T107" s="14">
        <f>RANK(R107,$R$4:$R$203)</f>
        <v>104</v>
      </c>
      <c r="U107">
        <f>IF(F107="",0,F107)+G107</f>
        <v>12</v>
      </c>
      <c r="V107">
        <f>MAX($U$4:$U$203)-U107</f>
        <v>105.1</v>
      </c>
      <c r="W107" t="e">
        <f>VLOOKUP(B107,Summary!$Q$3:$U$575,5,FALSE)</f>
        <v>#N/A</v>
      </c>
      <c r="X107" s="15" t="e">
        <f>AVERAGE(F107:G107)+AVERAGE(F107:G107)/(ABS(F107-G107))</f>
        <v>#VALUE!</v>
      </c>
      <c r="Y107" s="15" t="e">
        <f>AVERAGE(H107:I107)+AVERAGE(H107:I107)/(ABS(I107-H107))</f>
        <v>#VALUE!</v>
      </c>
    </row>
    <row r="108" spans="1:25" ht="15.75" thickBot="1">
      <c r="A108">
        <f>RANK(G108,$G$4:$G$1202)</f>
        <v>160</v>
      </c>
      <c r="B108" s="7" t="s">
        <v>574</v>
      </c>
      <c r="C108" t="str">
        <f>IF(ISNA(VLOOKUP($B108,Batters2!$B$1:$Y$1001,C$1,FALSE)),"",VLOOKUP($B108,Batters2!$B$1:$Y$1001,C$1,FALSE))</f>
        <v>1B</v>
      </c>
      <c r="D108">
        <f>IF(ISNA(VLOOKUP($B108,Batters2!$B$1:$Y$1001,D$1,FALSE)),"",VLOOKUP($B108,Batters2!$B$1:$Y$1001,D$1,FALSE)+1)</f>
        <v>27</v>
      </c>
      <c r="E108" t="str">
        <f>IF(ISNA(VLOOKUP($B108,Batters2!$B$1:$Y$1001,E$1,FALSE)),"",VLOOKUP($B108,Batters2!$B$1:$Y$1001,E$1,FALSE))</f>
        <v>TEM</v>
      </c>
      <c r="F108">
        <f>IF(ISNA(VLOOKUP($B108,Batters1!$B$1:$Y$985,F$1,FALSE)),"",VLOOKUP($B108,Batters1!$B$1:$Y$985,F$1,FALSE))</f>
        <v>30.9</v>
      </c>
      <c r="G108">
        <f>IF(ISNA(VLOOKUP($B108,Batters2!$B$1:$Y$1001,G$1,FALSE)),"",VLOOKUP($B108,Batters2!$B$1:$Y$1001,G$1,FALSE))</f>
        <v>9.9</v>
      </c>
      <c r="H108">
        <f>IF(ISNA(VLOOKUP($B108,Batters1!$B$1:$Y$985,H$1,FALSE)),"",VLOOKUP($B108,Batters1!$B$1:$Y$985,H$1,FALSE))</f>
        <v>6.7499999999999893</v>
      </c>
      <c r="I108">
        <f>IF(ISNA(VLOOKUP($B108,Batters2!$B$1:$Y$1001,I$1,FALSE)),"",VLOOKUP($B108,Batters2!$B$1:$Y$1001,I$1,FALSE))</f>
        <v>5.1500000000000048</v>
      </c>
      <c r="J108" s="11">
        <f>IF(F108="",-1,(F108-AVERAGE(F$4:F$1002))/STDEV(F$4:F$1002))</f>
        <v>0.2275475388447438</v>
      </c>
      <c r="K108" s="11">
        <f>IF(G108="",-1,(G108-AVERAGE(G$4:G$1002))/STDEV(G$4:G$1002))</f>
        <v>-0.89903545596966816</v>
      </c>
      <c r="L108" s="11">
        <f>IF(H108="",-1,(H108-AVERAGE(H$4:H$1002))/STDEV(H$4:H$1002))</f>
        <v>-9.6977563041098745E-3</v>
      </c>
      <c r="M108" s="11">
        <f>IF(I108="",-1,(I108-AVERAGE(I$4:I$1002))/STDEV(I$4:I$1002))</f>
        <v>0.1410131712565437</v>
      </c>
      <c r="N108" s="11">
        <f>($J$2*J108+$K$2*K108+$L$2*L108+$M$2*M108+3*AVERAGE(J108:K108)+2*AVERAGE(L108:M108))/(SUM($J$2:$M$2)+5)</f>
        <v>-0.24607993569814596</v>
      </c>
      <c r="O108" s="11">
        <f>($J$2*J108+$K$2*K108+$L$2*L108+$M$2*M108+3*AVERAGE(J108:K108)+2*AVERAGE(L108:M108))/(SUM($J$2:$M$2)+5)+P108+Q108</f>
        <v>-0.14607993569814592</v>
      </c>
      <c r="P108">
        <f>VLOOKUP(D108,COND!$A$2:$B$35,2,FALSE)</f>
        <v>0.4</v>
      </c>
      <c r="Q108">
        <f>VLOOKUP(C108,COND!$D$2:$E$14,2,FALSE)</f>
        <v>-0.3</v>
      </c>
      <c r="R108" s="11">
        <f>STANDARDIZE(O108,AVERAGE($O$4:$O$203),STDEV($O$4:$O$203))</f>
        <v>-0.27233324256356334</v>
      </c>
      <c r="S108" s="14">
        <f>RANK(O108,$O$4:$O$1002)</f>
        <v>105</v>
      </c>
      <c r="T108" s="14">
        <f>RANK(R108,$R$4:$R$203)</f>
        <v>105</v>
      </c>
      <c r="U108">
        <f>IF(F108="",0,F108)+G108</f>
        <v>40.799999999999997</v>
      </c>
      <c r="V108">
        <f>MAX($U$4:$U$203)-U108</f>
        <v>76.3</v>
      </c>
      <c r="W108" t="e">
        <f>VLOOKUP(B108,Summary!$Q$3:$U$575,5,FALSE)</f>
        <v>#N/A</v>
      </c>
      <c r="X108" s="15">
        <f>AVERAGE(F108:G108)+AVERAGE(F108:G108)/(ABS(F108-G108))</f>
        <v>21.37142857142857</v>
      </c>
      <c r="Y108" s="15">
        <f>AVERAGE(H108:I108)+AVERAGE(H108:I108)/(ABS(I108-H108))</f>
        <v>9.6687500000000313</v>
      </c>
    </row>
    <row r="109" spans="1:25" ht="15.75" thickBot="1">
      <c r="A109">
        <f>RANK(G109,$G$4:$G$1202)</f>
        <v>125</v>
      </c>
      <c r="B109" s="4" t="s">
        <v>663</v>
      </c>
      <c r="C109" t="str">
        <f>IF(ISNA(VLOOKUP($B109,Batters2!$B$1:$Y$1001,C$1,FALSE)),"",VLOOKUP($B109,Batters2!$B$1:$Y$1001,C$1,FALSE))</f>
        <v>3B</v>
      </c>
      <c r="D109">
        <f>IF(ISNA(VLOOKUP($B109,Batters2!$B$1:$Y$1001,D$1,FALSE)),"",VLOOKUP($B109,Batters2!$B$1:$Y$1001,D$1,FALSE)+1)</f>
        <v>26</v>
      </c>
      <c r="E109" t="str">
        <f>IF(ISNA(VLOOKUP($B109,Batters2!$B$1:$Y$1001,E$1,FALSE)),"",VLOOKUP($B109,Batters2!$B$1:$Y$1001,E$1,FALSE))</f>
        <v>SA</v>
      </c>
      <c r="F109" t="str">
        <f>IF(ISNA(VLOOKUP($B109,Batters1!$B$1:$Y$985,F$1,FALSE)),"",VLOOKUP($B109,Batters1!$B$1:$Y$985,F$1,FALSE))</f>
        <v/>
      </c>
      <c r="G109">
        <f>IF(ISNA(VLOOKUP($B109,Batters2!$B$1:$Y$1001,G$1,FALSE)),"",VLOOKUP($B109,Batters2!$B$1:$Y$1001,G$1,FALSE))</f>
        <v>14.1</v>
      </c>
      <c r="H109" t="str">
        <f>IF(ISNA(VLOOKUP($B109,Batters1!$B$1:$Y$985,H$1,FALSE)),"",VLOOKUP($B109,Batters1!$B$1:$Y$985,H$1,FALSE))</f>
        <v/>
      </c>
      <c r="I109">
        <f>IF(ISNA(VLOOKUP($B109,Batters2!$B$1:$Y$1001,I$1,FALSE)),"",VLOOKUP($B109,Batters2!$B$1:$Y$1001,I$1,FALSE))</f>
        <v>-4.4099999999999966</v>
      </c>
      <c r="J109" s="11">
        <f>IF(F109="",-1,(F109-AVERAGE(F$4:F$1002))/STDEV(F$4:F$1002))</f>
        <v>-1</v>
      </c>
      <c r="K109" s="11">
        <f>IF(G109="",-1,(G109-AVERAGE(G$4:G$1002))/STDEV(G$4:G$1002))</f>
        <v>-0.60820872087723477</v>
      </c>
      <c r="L109" s="11">
        <f>IF(H109="",-1,(H109-AVERAGE(H$4:H$1002))/STDEV(H$4:H$1002))</f>
        <v>-1</v>
      </c>
      <c r="M109" s="11">
        <f>IF(I109="",-1,(I109-AVERAGE(I$4:I$1002))/STDEV(I$4:I$1002))</f>
        <v>-0.65506921755445791</v>
      </c>
      <c r="N109" s="11">
        <f>($J$2*J109+$K$2*K109+$L$2*L109+$M$2*M109+3*AVERAGE(J109:K109)+2*AVERAGE(L109:M109))/(SUM($J$2:$M$2)+5)</f>
        <v>-0.75022863697120445</v>
      </c>
      <c r="O109" s="11">
        <f>($J$2*J109+$K$2*K109+$L$2*L109+$M$2*M109+3*AVERAGE(J109:K109)+2*AVERAGE(L109:M109))/(SUM($J$2:$M$2)+5)+P109+Q109</f>
        <v>-0.15022863697120445</v>
      </c>
      <c r="P109">
        <f>VLOOKUP(D109,COND!$A$2:$B$35,2,FALSE)</f>
        <v>0.5</v>
      </c>
      <c r="Q109">
        <f>VLOOKUP(C109,COND!$D$2:$E$14,2,FALSE)</f>
        <v>0.1</v>
      </c>
      <c r="R109" s="11">
        <f>STANDARDIZE(O109,AVERAGE($O$4:$O$203),STDEV($O$4:$O$203))</f>
        <v>-0.27731993068212912</v>
      </c>
      <c r="S109" s="14">
        <f>RANK(O109,$O$4:$O$1002)</f>
        <v>106</v>
      </c>
      <c r="T109" s="14">
        <f>RANK(R109,$R$4:$R$203)</f>
        <v>106</v>
      </c>
      <c r="U109">
        <f>IF(F109="",0,F109)+G109</f>
        <v>14.1</v>
      </c>
      <c r="V109">
        <f>MAX($U$4:$U$203)-U109</f>
        <v>103</v>
      </c>
      <c r="W109" t="e">
        <f>VLOOKUP(B109,Summary!$Q$3:$U$575,5,FALSE)</f>
        <v>#N/A</v>
      </c>
      <c r="X109" s="15" t="e">
        <f>AVERAGE(F109:G109)+AVERAGE(F109:G109)/(ABS(F109-G109))</f>
        <v>#VALUE!</v>
      </c>
      <c r="Y109" s="15" t="e">
        <f>AVERAGE(H109:I109)+AVERAGE(H109:I109)/(ABS(I109-H109))</f>
        <v>#VALUE!</v>
      </c>
    </row>
    <row r="110" spans="1:25" ht="15.75" thickBot="1">
      <c r="A110">
        <f>RANK(G110,$G$4:$G$1202)</f>
        <v>99</v>
      </c>
      <c r="B110" s="4" t="s">
        <v>583</v>
      </c>
      <c r="C110" t="str">
        <f>IF(ISNA(VLOOKUP($B110,Batters2!$B$1:$Y$1001,C$1,FALSE)),"",VLOOKUP($B110,Batters2!$B$1:$Y$1001,C$1,FALSE))</f>
        <v>RF</v>
      </c>
      <c r="D110">
        <f>IF(ISNA(VLOOKUP($B110,Batters2!$B$1:$Y$1001,D$1,FALSE)),"",VLOOKUP($B110,Batters2!$B$1:$Y$1001,D$1,FALSE)+1)</f>
        <v>28</v>
      </c>
      <c r="E110" t="str">
        <f>IF(ISNA(VLOOKUP($B110,Batters2!$B$1:$Y$1001,E$1,FALSE)),"",VLOOKUP($B110,Batters2!$B$1:$Y$1001,E$1,FALSE))</f>
        <v>NJ</v>
      </c>
      <c r="F110">
        <f>IF(ISNA(VLOOKUP($B110,Batters1!$B$1:$Y$985,F$1,FALSE)),"",VLOOKUP($B110,Batters1!$B$1:$Y$985,F$1,FALSE))</f>
        <v>21.3</v>
      </c>
      <c r="G110">
        <f>IF(ISNA(VLOOKUP($B110,Batters2!$B$1:$Y$1001,G$1,FALSE)),"",VLOOKUP($B110,Batters2!$B$1:$Y$1001,G$1,FALSE))</f>
        <v>19.2</v>
      </c>
      <c r="H110">
        <f>IF(ISNA(VLOOKUP($B110,Batters1!$B$1:$Y$985,H$1,FALSE)),"",VLOOKUP($B110,Batters1!$B$1:$Y$985,H$1,FALSE))</f>
        <v>-0.30000000000001137</v>
      </c>
      <c r="I110">
        <f>IF(ISNA(VLOOKUP($B110,Batters2!$B$1:$Y$1001,I$1,FALSE)),"",VLOOKUP($B110,Batters2!$B$1:$Y$1001,I$1,FALSE))</f>
        <v>-1.7100000000000186</v>
      </c>
      <c r="J110" s="11">
        <f>IF(F110="",-1,(F110-AVERAGE(F$4:F$1002))/STDEV(F$4:F$1002))</f>
        <v>-0.36695641074456203</v>
      </c>
      <c r="K110" s="11">
        <f>IF(G110="",-1,(G110-AVERAGE(G$4:G$1002))/STDEV(G$4:G$1002))</f>
        <v>-0.25506197112213713</v>
      </c>
      <c r="L110" s="11">
        <f>IF(H110="",-1,(H110-AVERAGE(H$4:H$1002))/STDEV(H$4:H$1002))</f>
        <v>-0.50601877322994915</v>
      </c>
      <c r="M110" s="11">
        <f>IF(I110="",-1,(I110-AVERAGE(I$4:I$1002))/STDEV(I$4:I$1002))</f>
        <v>-0.4302342332668338</v>
      </c>
      <c r="N110" s="11">
        <f>($J$2*J110+$K$2*K110+$L$2*L110+$M$2*M110+3*AVERAGE(J110:K110)+2*AVERAGE(L110:M110))/(SUM($J$2:$M$2)+5)</f>
        <v>-0.36300115458462512</v>
      </c>
      <c r="O110" s="11">
        <f>($J$2*J110+$K$2*K110+$L$2*L110+$M$2*M110+3*AVERAGE(J110:K110)+2*AVERAGE(L110:M110))/(SUM($J$2:$M$2)+5)+P110+Q110</f>
        <v>-0.16300115458462514</v>
      </c>
      <c r="P110">
        <f>VLOOKUP(D110,COND!$A$2:$B$35,2,FALSE)</f>
        <v>0.3</v>
      </c>
      <c r="Q110">
        <f>VLOOKUP(C110,COND!$D$2:$E$14,2,FALSE)</f>
        <v>-0.1</v>
      </c>
      <c r="R110" s="11">
        <f>STANDARDIZE(O110,AVERAGE($O$4:$O$203),STDEV($O$4:$O$203))</f>
        <v>-0.29267234042072204</v>
      </c>
      <c r="S110" s="14">
        <f>RANK(O110,$O$4:$O$1002)</f>
        <v>107</v>
      </c>
      <c r="T110" s="14">
        <f>RANK(R110,$R$4:$R$203)</f>
        <v>107</v>
      </c>
      <c r="U110">
        <f>IF(F110="",0,F110)+G110</f>
        <v>40.5</v>
      </c>
      <c r="V110">
        <f>MAX($U$4:$U$203)-U110</f>
        <v>76.599999999999994</v>
      </c>
      <c r="W110" t="e">
        <f>VLOOKUP(B110,Summary!$Q$3:$U$575,5,FALSE)</f>
        <v>#N/A</v>
      </c>
      <c r="X110" s="15">
        <f>AVERAGE(F110:G110)+AVERAGE(F110:G110)/(ABS(F110-G110))</f>
        <v>29.892857142857139</v>
      </c>
      <c r="Y110" s="15">
        <f>AVERAGE(H110:I110)+AVERAGE(H110:I110)/(ABS(I110-H110))</f>
        <v>-1.7177659574468305</v>
      </c>
    </row>
    <row r="111" spans="1:25" ht="15.75" thickBot="1">
      <c r="A111">
        <f>RANK(G111,$G$4:$G$1202)</f>
        <v>95</v>
      </c>
      <c r="B111" s="4" t="s">
        <v>626</v>
      </c>
      <c r="C111" t="str">
        <f>IF(ISNA(VLOOKUP($B111,Batters2!$B$1:$Y$1001,C$1,FALSE)),"",VLOOKUP($B111,Batters2!$B$1:$Y$1001,C$1,FALSE))</f>
        <v>C</v>
      </c>
      <c r="D111">
        <f>IF(ISNA(VLOOKUP($B111,Batters2!$B$1:$Y$1001,D$1,FALSE)),"",VLOOKUP($B111,Batters2!$B$1:$Y$1001,D$1,FALSE)+1)</f>
        <v>27</v>
      </c>
      <c r="E111" t="str">
        <f>IF(ISNA(VLOOKUP($B111,Batters2!$B$1:$Y$1001,E$1,FALSE)),"",VLOOKUP($B111,Batters2!$B$1:$Y$1001,E$1,FALSE))</f>
        <v>KAL</v>
      </c>
      <c r="F111">
        <f>IF(ISNA(VLOOKUP($B111,Batters1!$B$1:$Y$985,F$1,FALSE)),"",VLOOKUP($B111,Batters1!$B$1:$Y$985,F$1,FALSE))</f>
        <v>8.1999999999999993</v>
      </c>
      <c r="G111">
        <f>IF(ISNA(VLOOKUP($B111,Batters2!$B$1:$Y$1001,G$1,FALSE)),"",VLOOKUP($B111,Batters2!$B$1:$Y$1001,G$1,FALSE))</f>
        <v>20.5</v>
      </c>
      <c r="H111">
        <f>IF(ISNA(VLOOKUP($B111,Batters1!$B$1:$Y$985,H$1,FALSE)),"",VLOOKUP($B111,Batters1!$B$1:$Y$985,H$1,FALSE))</f>
        <v>-18.11</v>
      </c>
      <c r="I111">
        <f>IF(ISNA(VLOOKUP($B111,Batters2!$B$1:$Y$1001,I$1,FALSE)),"",VLOOKUP($B111,Batters2!$B$1:$Y$1001,I$1,FALSE))</f>
        <v>-6.1500000000000057</v>
      </c>
      <c r="J111" s="11">
        <f>IF(F111="",-1,(F111-AVERAGE(F$4:F$1002))/STDEV(F$4:F$1002))</f>
        <v>-1.1782065919549694</v>
      </c>
      <c r="K111" s="11">
        <f>IF(G111="",-1,(G111-AVERAGE(G$4:G$1002))/STDEV(G$4:G$1002))</f>
        <v>-0.16504417216495532</v>
      </c>
      <c r="L111" s="11">
        <f>IF(H111="",-1,(H111-AVERAGE(H$4:H$1002))/STDEV(H$4:H$1002))</f>
        <v>-1.7598453422298341</v>
      </c>
      <c r="M111" s="11">
        <f>IF(I111="",-1,(I111-AVERAGE(I$4:I$1002))/STDEV(I$4:I$1002))</f>
        <v>-0.79996287409537314</v>
      </c>
      <c r="N111" s="11">
        <f>($J$2*J111+$K$2*K111+$L$2*L111+$M$2*M111+3*AVERAGE(J111:K111)+2*AVERAGE(L111:M111))/(SUM($J$2:$M$2)+5)</f>
        <v>-0.76452527271985193</v>
      </c>
      <c r="O111" s="11">
        <f>($J$2*J111+$K$2*K111+$L$2*L111+$M$2*M111+3*AVERAGE(J111:K111)+2*AVERAGE(L111:M111))/(SUM($J$2:$M$2)+5)+P111+Q111</f>
        <v>-0.1645252727198519</v>
      </c>
      <c r="P111">
        <f>VLOOKUP(D111,COND!$A$2:$B$35,2,FALSE)</f>
        <v>0.4</v>
      </c>
      <c r="Q111">
        <f>VLOOKUP(C111,COND!$D$2:$E$14,2,FALSE)</f>
        <v>0.2</v>
      </c>
      <c r="R111" s="11">
        <f>STANDARDIZE(O111,AVERAGE($O$4:$O$203),STDEV($O$4:$O$203))</f>
        <v>-0.29450431175246911</v>
      </c>
      <c r="S111" s="14">
        <f>RANK(O111,$O$4:$O$1002)</f>
        <v>108</v>
      </c>
      <c r="T111" s="14">
        <f>RANK(R111,$R$4:$R$203)</f>
        <v>108</v>
      </c>
      <c r="U111">
        <f>IF(F111="",0,F111)+G111</f>
        <v>28.7</v>
      </c>
      <c r="V111">
        <f>MAX($U$4:$U$203)-U111</f>
        <v>88.399999999999991</v>
      </c>
      <c r="W111" t="e">
        <f>VLOOKUP(B111,Summary!$Q$3:$U$575,5,FALSE)</f>
        <v>#N/A</v>
      </c>
      <c r="X111" s="15">
        <f>AVERAGE(F111:G111)+AVERAGE(F111:G111)/(ABS(F111-G111))</f>
        <v>15.516666666666666</v>
      </c>
      <c r="Y111" s="15">
        <f>AVERAGE(H111:I111)+AVERAGE(H111:I111)/(ABS(I111-H111))</f>
        <v>-13.144214046822746</v>
      </c>
    </row>
    <row r="112" spans="1:25" ht="15.75" thickBot="1">
      <c r="A112">
        <f>RANK(G112,$G$4:$G$1202)</f>
        <v>170</v>
      </c>
      <c r="B112" s="7" t="s">
        <v>678</v>
      </c>
      <c r="C112" t="str">
        <f>IF(ISNA(VLOOKUP($B112,Batters2!$B$1:$Y$1001,C$1,FALSE)),"",VLOOKUP($B112,Batters2!$B$1:$Y$1001,C$1,FALSE))</f>
        <v>2B</v>
      </c>
      <c r="D112">
        <f>IF(ISNA(VLOOKUP($B112,Batters2!$B$1:$Y$1001,D$1,FALSE)),"",VLOOKUP($B112,Batters2!$B$1:$Y$1001,D$1,FALSE)+1)</f>
        <v>25</v>
      </c>
      <c r="E112" t="str">
        <f>IF(ISNA(VLOOKUP($B112,Batters2!$B$1:$Y$1001,E$1,FALSE)),"",VLOOKUP($B112,Batters2!$B$1:$Y$1001,E$1,FALSE))</f>
        <v>SA</v>
      </c>
      <c r="F112" t="str">
        <f>IF(ISNA(VLOOKUP($B112,Batters1!$B$1:$Y$985,F$1,FALSE)),"",VLOOKUP($B112,Batters1!$B$1:$Y$985,F$1,FALSE))</f>
        <v/>
      </c>
      <c r="G112">
        <f>IF(ISNA(VLOOKUP($B112,Batters2!$B$1:$Y$1001,G$1,FALSE)),"",VLOOKUP($B112,Batters2!$B$1:$Y$1001,G$1,FALSE))</f>
        <v>8.4</v>
      </c>
      <c r="H112" t="str">
        <f>IF(ISNA(VLOOKUP($B112,Batters1!$B$1:$Y$985,H$1,FALSE)),"",VLOOKUP($B112,Batters1!$B$1:$Y$985,H$1,FALSE))</f>
        <v/>
      </c>
      <c r="I112">
        <f>IF(ISNA(VLOOKUP($B112,Batters2!$B$1:$Y$1001,I$1,FALSE)),"",VLOOKUP($B112,Batters2!$B$1:$Y$1001,I$1,FALSE))</f>
        <v>0.57999999999999607</v>
      </c>
      <c r="J112" s="11">
        <f>IF(F112="",-1,(F112-AVERAGE(F$4:F$1002))/STDEV(F$4:F$1002))</f>
        <v>-1</v>
      </c>
      <c r="K112" s="11">
        <f>IF(G112="",-1,(G112-AVERAGE(G$4:G$1002))/STDEV(G$4:G$1002))</f>
        <v>-1.0029021470741086</v>
      </c>
      <c r="L112" s="11">
        <f>IF(H112="",-1,(H112-AVERAGE(H$4:H$1002))/STDEV(H$4:H$1002))</f>
        <v>-1</v>
      </c>
      <c r="M112" s="11">
        <f>IF(I112="",-1,(I112-AVERAGE(I$4:I$1002))/STDEV(I$4:I$1002))</f>
        <v>-0.23954085770436467</v>
      </c>
      <c r="N112" s="11">
        <f>($J$2*J112+$K$2*K112+$L$2*L112+$M$2*M112+3*AVERAGE(J112:K112)+2*AVERAGE(L112:M112))/(SUM($J$2:$M$2)+5)</f>
        <v>-0.76962844582871637</v>
      </c>
      <c r="O112" s="11">
        <f>($J$2*J112+$K$2*K112+$L$2*L112+$M$2*M112+3*AVERAGE(J112:K112)+2*AVERAGE(L112:M112))/(SUM($J$2:$M$2)+5)+P112+Q112</f>
        <v>-0.16962844582871636</v>
      </c>
      <c r="P112">
        <f>VLOOKUP(D112,COND!$A$2:$B$35,2,FALSE)</f>
        <v>0.5</v>
      </c>
      <c r="Q112">
        <f>VLOOKUP(C112,COND!$D$2:$E$14,2,FALSE)</f>
        <v>0.1</v>
      </c>
      <c r="R112" s="11">
        <f>STANDARDIZE(O112,AVERAGE($O$4:$O$203),STDEV($O$4:$O$203))</f>
        <v>-0.3006382633276804</v>
      </c>
      <c r="S112" s="14">
        <f>RANK(O112,$O$4:$O$1002)</f>
        <v>109</v>
      </c>
      <c r="T112" s="14">
        <f>RANK(R112,$R$4:$R$203)</f>
        <v>109</v>
      </c>
      <c r="U112">
        <f>IF(F112="",0,F112)+G112</f>
        <v>8.4</v>
      </c>
      <c r="V112">
        <f>MAX($U$4:$U$203)-U112</f>
        <v>108.69999999999999</v>
      </c>
      <c r="W112" t="e">
        <f>VLOOKUP(B112,Summary!$Q$3:$U$575,5,FALSE)</f>
        <v>#N/A</v>
      </c>
      <c r="X112" s="15" t="e">
        <f>AVERAGE(F112:G112)+AVERAGE(F112:G112)/(ABS(F112-G112))</f>
        <v>#VALUE!</v>
      </c>
      <c r="Y112" s="15" t="e">
        <f>AVERAGE(H112:I112)+AVERAGE(H112:I112)/(ABS(I112-H112))</f>
        <v>#VALUE!</v>
      </c>
    </row>
    <row r="113" spans="1:25" ht="15.75" thickBot="1">
      <c r="A113">
        <f>RANK(G113,$G$4:$G$1202)</f>
        <v>59</v>
      </c>
      <c r="B113" s="7" t="s">
        <v>222</v>
      </c>
      <c r="C113" t="str">
        <f>IF(ISNA(VLOOKUP($B113,Batters2!$B$1:$Y$1001,C$1,FALSE)),"",VLOOKUP($B113,Batters2!$B$1:$Y$1001,C$1,FALSE))</f>
        <v>3B</v>
      </c>
      <c r="D113">
        <f>IF(ISNA(VLOOKUP($B113,Batters2!$B$1:$Y$1001,D$1,FALSE)),"",VLOOKUP($B113,Batters2!$B$1:$Y$1001,D$1,FALSE)+1)</f>
        <v>29</v>
      </c>
      <c r="E113" t="str">
        <f>IF(ISNA(VLOOKUP($B113,Batters2!$B$1:$Y$1001,E$1,FALSE)),"",VLOOKUP($B113,Batters2!$B$1:$Y$1001,E$1,FALSE))</f>
        <v>SA(2)</v>
      </c>
      <c r="F113">
        <f>IF(ISNA(VLOOKUP($B113,Batters1!$B$1:$Y$985,F$1,FALSE)),"",VLOOKUP($B113,Batters1!$B$1:$Y$985,F$1,FALSE))</f>
        <v>7</v>
      </c>
      <c r="G113">
        <f>IF(ISNA(VLOOKUP($B113,Batters2!$B$1:$Y$1001,G$1,FALSE)),"",VLOOKUP($B113,Batters2!$B$1:$Y$1001,G$1,FALSE))</f>
        <v>29.3</v>
      </c>
      <c r="H113">
        <f>IF(ISNA(VLOOKUP($B113,Batters1!$B$1:$Y$985,H$1,FALSE)),"",VLOOKUP($B113,Batters1!$B$1:$Y$985,H$1,FALSE))</f>
        <v>-18.229999999999997</v>
      </c>
      <c r="I113">
        <f>IF(ISNA(VLOOKUP($B113,Batters2!$B$1:$Y$1001,I$1,FALSE)),"",VLOOKUP($B113,Batters2!$B$1:$Y$1001,I$1,FALSE))</f>
        <v>-2.8200000000000127</v>
      </c>
      <c r="J113" s="11">
        <f>IF(F113="",-1,(F113-AVERAGE(F$4:F$1002))/STDEV(F$4:F$1002))</f>
        <v>-1.2525195856536324</v>
      </c>
      <c r="K113" s="11">
        <f>IF(G113="",-1,(G113-AVERAGE(G$4:G$1002))/STDEV(G$4:G$1002))</f>
        <v>0.44430708231442895</v>
      </c>
      <c r="L113" s="11">
        <f>IF(H113="",-1,(H113-AVERAGE(H$4:H$1002))/STDEV(H$4:H$1002))</f>
        <v>-1.7682933595392101</v>
      </c>
      <c r="M113" s="11">
        <f>IF(I113="",-1,(I113-AVERAGE(I$4:I$1002))/STDEV(I$4:I$1002))</f>
        <v>-0.52266639347396837</v>
      </c>
      <c r="N113" s="11">
        <f>($J$2*J113+$K$2*K113+$L$2*L113+$M$2*M113+3*AVERAGE(J113:K113)+2*AVERAGE(L113:M113))/(SUM($J$2:$M$2)+5)</f>
        <v>-0.47057707690017858</v>
      </c>
      <c r="O113" s="11">
        <f>($J$2*J113+$K$2*K113+$L$2*L113+$M$2*M113+3*AVERAGE(J113:K113)+2*AVERAGE(L113:M113))/(SUM($J$2:$M$2)+5)+P113+Q113</f>
        <v>-0.17057707690017856</v>
      </c>
      <c r="P113">
        <f>VLOOKUP(D113,COND!$A$2:$B$35,2,FALSE)</f>
        <v>0.2</v>
      </c>
      <c r="Q113">
        <f>VLOOKUP(C113,COND!$D$2:$E$14,2,FALSE)</f>
        <v>0.1</v>
      </c>
      <c r="R113" s="11">
        <f>STANDARDIZE(O113,AVERAGE($O$4:$O$203),STDEV($O$4:$O$203))</f>
        <v>-0.30177850625712027</v>
      </c>
      <c r="S113" s="14">
        <f>RANK(O113,$O$4:$O$1002)</f>
        <v>110</v>
      </c>
      <c r="T113" s="14">
        <f>RANK(R113,$R$4:$R$203)</f>
        <v>110</v>
      </c>
      <c r="U113">
        <f>IF(F113="",0,F113)+G113</f>
        <v>36.299999999999997</v>
      </c>
      <c r="V113">
        <f>MAX($U$4:$U$203)-U113</f>
        <v>80.8</v>
      </c>
      <c r="W113" t="e">
        <f>VLOOKUP(B113,Summary!$Q$3:$U$575,5,FALSE)</f>
        <v>#N/A</v>
      </c>
      <c r="X113" s="15">
        <f>AVERAGE(F113:G113)+AVERAGE(F113:G113)/(ABS(F113-G113))</f>
        <v>18.963901345291479</v>
      </c>
      <c r="Y113" s="15">
        <f>AVERAGE(H113:I113)+AVERAGE(H113:I113)/(ABS(I113-H113))</f>
        <v>-11.207998053212206</v>
      </c>
    </row>
    <row r="114" spans="1:25" ht="15.75" thickBot="1">
      <c r="A114">
        <f>RANK(G114,$G$4:$G$1202)</f>
        <v>120</v>
      </c>
      <c r="B114" s="4" t="s">
        <v>461</v>
      </c>
      <c r="C114" t="str">
        <f>IF(ISNA(VLOOKUP($B114,Batters2!$B$1:$Y$1001,C$1,FALSE)),"",VLOOKUP($B114,Batters2!$B$1:$Y$1001,C$1,FALSE))</f>
        <v>3B</v>
      </c>
      <c r="D114">
        <f>IF(ISNA(VLOOKUP($B114,Batters2!$B$1:$Y$1001,D$1,FALSE)),"",VLOOKUP($B114,Batters2!$B$1:$Y$1001,D$1,FALSE)+1)</f>
        <v>29</v>
      </c>
      <c r="E114" t="str">
        <f>IF(ISNA(VLOOKUP($B114,Batters2!$B$1:$Y$1001,E$1,FALSE)),"",VLOOKUP($B114,Batters2!$B$1:$Y$1001,E$1,FALSE))</f>
        <v>MAN</v>
      </c>
      <c r="F114">
        <f>IF(ISNA(VLOOKUP($B114,Batters1!$B$1:$Y$985,F$1,FALSE)),"",VLOOKUP($B114,Batters1!$B$1:$Y$985,F$1,FALSE))</f>
        <v>16.8</v>
      </c>
      <c r="G114">
        <f>IF(ISNA(VLOOKUP($B114,Batters2!$B$1:$Y$1001,G$1,FALSE)),"",VLOOKUP($B114,Batters2!$B$1:$Y$1001,G$1,FALSE))</f>
        <v>15</v>
      </c>
      <c r="H114">
        <f>IF(ISNA(VLOOKUP($B114,Batters1!$B$1:$Y$985,H$1,FALSE)),"",VLOOKUP($B114,Batters1!$B$1:$Y$985,H$1,FALSE))</f>
        <v>-2.3899999999999961</v>
      </c>
      <c r="I114">
        <f>IF(ISNA(VLOOKUP($B114,Batters2!$B$1:$Y$1001,I$1,FALSE)),"",VLOOKUP($B114,Batters2!$B$1:$Y$1001,I$1,FALSE))</f>
        <v>0.6599999999999886</v>
      </c>
      <c r="J114" s="11">
        <f>IF(F114="",-1,(F114-AVERAGE(F$4:F$1002))/STDEV(F$4:F$1002))</f>
        <v>-0.6456301371145492</v>
      </c>
      <c r="K114" s="11">
        <f>IF(G114="",-1,(G114-AVERAGE(G$4:G$1002))/STDEV(G$4:G$1002))</f>
        <v>-0.54588870621457042</v>
      </c>
      <c r="L114" s="11">
        <f>IF(H114="",-1,(H114-AVERAGE(H$4:H$1002))/STDEV(H$4:H$1002))</f>
        <v>-0.65315507470157985</v>
      </c>
      <c r="M114" s="11">
        <f>IF(I114="",-1,(I114-AVERAGE(I$4:I$1002))/STDEV(I$4:I$1002))</f>
        <v>-0.23287908039213934</v>
      </c>
      <c r="N114" s="11">
        <f>($J$2*J114+$K$2*K114+$L$2*L114+$M$2*M114+3*AVERAGE(J114:K114)+2*AVERAGE(L114:M114))/(SUM($J$2:$M$2)+5)</f>
        <v>-0.48413080029082761</v>
      </c>
      <c r="O114" s="11">
        <f>($J$2*J114+$K$2*K114+$L$2*L114+$M$2*M114+3*AVERAGE(J114:K114)+2*AVERAGE(L114:M114))/(SUM($J$2:$M$2)+5)+P114+Q114</f>
        <v>-0.1841308002908276</v>
      </c>
      <c r="P114">
        <f>VLOOKUP(D114,COND!$A$2:$B$35,2,FALSE)</f>
        <v>0.2</v>
      </c>
      <c r="Q114">
        <f>VLOOKUP(C114,COND!$D$2:$E$14,2,FALSE)</f>
        <v>0.1</v>
      </c>
      <c r="R114" s="11">
        <f>STANDARDIZE(O114,AVERAGE($O$4:$O$203),STDEV($O$4:$O$203))</f>
        <v>-0.31806991577204258</v>
      </c>
      <c r="S114" s="14">
        <f>RANK(O114,$O$4:$O$1002)</f>
        <v>111</v>
      </c>
      <c r="T114" s="14">
        <f>RANK(R114,$R$4:$R$203)</f>
        <v>111</v>
      </c>
      <c r="U114">
        <f>IF(F114="",0,F114)+G114</f>
        <v>31.8</v>
      </c>
      <c r="V114">
        <f>MAX($U$4:$U$203)-U114</f>
        <v>85.3</v>
      </c>
      <c r="W114" t="e">
        <f>VLOOKUP(B114,Summary!$Q$3:$U$575,5,FALSE)</f>
        <v>#N/A</v>
      </c>
      <c r="X114" s="15">
        <f>AVERAGE(F114:G114)+AVERAGE(F114:G114)/(ABS(F114-G114))</f>
        <v>24.733333333333331</v>
      </c>
      <c r="Y114" s="15">
        <f>AVERAGE(H114:I114)+AVERAGE(H114:I114)/(ABS(I114-H114))</f>
        <v>-1.1486065573770556</v>
      </c>
    </row>
    <row r="115" spans="1:25" ht="15.75" thickBot="1">
      <c r="A115">
        <f>RANK(G115,$G$4:$G$1202)</f>
        <v>116</v>
      </c>
      <c r="B115" s="7" t="s">
        <v>378</v>
      </c>
      <c r="C115" t="str">
        <f>IF(ISNA(VLOOKUP($B115,Batters2!$B$1:$Y$1001,C$1,FALSE)),"",VLOOKUP($B115,Batters2!$B$1:$Y$1001,C$1,FALSE))</f>
        <v>3B</v>
      </c>
      <c r="D115">
        <f>IF(ISNA(VLOOKUP($B115,Batters2!$B$1:$Y$1001,D$1,FALSE)),"",VLOOKUP($B115,Batters2!$B$1:$Y$1001,D$1,FALSE)+1)</f>
        <v>30</v>
      </c>
      <c r="E115" t="str">
        <f>IF(ISNA(VLOOKUP($B115,Batters2!$B$1:$Y$1001,E$1,FALSE)),"",VLOOKUP($B115,Batters2!$B$1:$Y$1001,E$1,FALSE))</f>
        <v>CL</v>
      </c>
      <c r="F115">
        <f>IF(ISNA(VLOOKUP($B115,Batters1!$B$1:$Y$985,F$1,FALSE)),"",VLOOKUP($B115,Batters1!$B$1:$Y$985,F$1,FALSE))</f>
        <v>23</v>
      </c>
      <c r="G115">
        <f>IF(ISNA(VLOOKUP($B115,Batters2!$B$1:$Y$1001,G$1,FALSE)),"",VLOOKUP($B115,Batters2!$B$1:$Y$1001,G$1,FALSE))</f>
        <v>16.399999999999999</v>
      </c>
      <c r="H115">
        <f>IF(ISNA(VLOOKUP($B115,Batters1!$B$1:$Y$985,H$1,FALSE)),"",VLOOKUP($B115,Batters1!$B$1:$Y$985,H$1,FALSE))</f>
        <v>0.5199999999999747</v>
      </c>
      <c r="I115">
        <f>IF(ISNA(VLOOKUP($B115,Batters2!$B$1:$Y$1001,I$1,FALSE)),"",VLOOKUP($B115,Batters2!$B$1:$Y$1001,I$1,FALSE))</f>
        <v>-0.96000000000000085</v>
      </c>
      <c r="J115" s="11">
        <f>IF(F115="",-1,(F115-AVERAGE(F$4:F$1002))/STDEV(F$4:F$1002))</f>
        <v>-0.26167966967145584</v>
      </c>
      <c r="K115" s="11">
        <f>IF(G115="",-1,(G115-AVERAGE(G$4:G$1002))/STDEV(G$4:G$1002))</f>
        <v>-0.44894646118375942</v>
      </c>
      <c r="L115" s="11">
        <f>IF(H115="",-1,(H115-AVERAGE(H$4:H$1002))/STDEV(H$4:H$1002))</f>
        <v>-0.44829065494921422</v>
      </c>
      <c r="M115" s="11">
        <f>IF(I115="",-1,(I115-AVERAGE(I$4:I$1002))/STDEV(I$4:I$1002))</f>
        <v>-0.36778007096471399</v>
      </c>
      <c r="N115" s="11">
        <f>($J$2*J115+$K$2*K115+$L$2*L115+$M$2*M115+3*AVERAGE(J115:K115)+2*AVERAGE(L115:M115))/(SUM($J$2:$M$2)+5)</f>
        <v>-0.38751895196452812</v>
      </c>
      <c r="O115" s="11">
        <f>($J$2*J115+$K$2*K115+$L$2*L115+$M$2*M115+3*AVERAGE(J115:K115)+2*AVERAGE(L115:M115))/(SUM($J$2:$M$2)+5)+P115+Q115</f>
        <v>-0.18751895196452814</v>
      </c>
      <c r="P115">
        <f>VLOOKUP(D115,COND!$A$2:$B$35,2,FALSE)</f>
        <v>0.1</v>
      </c>
      <c r="Q115">
        <f>VLOOKUP(C115,COND!$D$2:$E$14,2,FALSE)</f>
        <v>0.1</v>
      </c>
      <c r="R115" s="11">
        <f>STANDARDIZE(O115,AVERAGE($O$4:$O$203),STDEV($O$4:$O$203))</f>
        <v>-0.32214243258709035</v>
      </c>
      <c r="S115" s="14">
        <f>RANK(O115,$O$4:$O$1002)</f>
        <v>112</v>
      </c>
      <c r="T115" s="14">
        <f>RANK(R115,$R$4:$R$203)</f>
        <v>112</v>
      </c>
      <c r="U115">
        <f>IF(F115="",0,F115)+G115</f>
        <v>39.4</v>
      </c>
      <c r="V115">
        <f>MAX($U$4:$U$203)-U115</f>
        <v>77.699999999999989</v>
      </c>
      <c r="W115" t="e">
        <f>VLOOKUP(B115,Summary!$Q$3:$U$575,5,FALSE)</f>
        <v>#N/A</v>
      </c>
      <c r="X115" s="15">
        <f>AVERAGE(F115:G115)+AVERAGE(F115:G115)/(ABS(F115-G115))</f>
        <v>22.684848484848484</v>
      </c>
      <c r="Y115" s="15">
        <f>AVERAGE(H115:I115)+AVERAGE(H115:I115)/(ABS(I115-H115))</f>
        <v>-0.36864864864867297</v>
      </c>
    </row>
    <row r="116" spans="1:25" ht="15.75" thickBot="1">
      <c r="A116">
        <f>RANK(G116,$G$4:$G$1202)</f>
        <v>152</v>
      </c>
      <c r="B116" s="4" t="s">
        <v>672</v>
      </c>
      <c r="C116" t="str">
        <f>IF(ISNA(VLOOKUP($B116,Batters2!$B$1:$Y$1001,C$1,FALSE)),"",VLOOKUP($B116,Batters2!$B$1:$Y$1001,C$1,FALSE))</f>
        <v>LF</v>
      </c>
      <c r="D116">
        <f>IF(ISNA(VLOOKUP($B116,Batters2!$B$1:$Y$1001,D$1,FALSE)),"",VLOOKUP($B116,Batters2!$B$1:$Y$1001,D$1,FALSE)+1)</f>
        <v>24</v>
      </c>
      <c r="E116" t="str">
        <f>IF(ISNA(VLOOKUP($B116,Batters2!$B$1:$Y$1001,E$1,FALSE)),"",VLOOKUP($B116,Batters2!$B$1:$Y$1001,E$1,FALSE))</f>
        <v>FAR</v>
      </c>
      <c r="F116" t="str">
        <f>IF(ISNA(VLOOKUP($B116,Batters1!$B$1:$Y$985,F$1,FALSE)),"",VLOOKUP($B116,Batters1!$B$1:$Y$985,F$1,FALSE))</f>
        <v/>
      </c>
      <c r="G116">
        <f>IF(ISNA(VLOOKUP($B116,Batters2!$B$1:$Y$1001,G$1,FALSE)),"",VLOOKUP($B116,Batters2!$B$1:$Y$1001,G$1,FALSE))</f>
        <v>10.8</v>
      </c>
      <c r="H116" t="str">
        <f>IF(ISNA(VLOOKUP($B116,Batters1!$B$1:$Y$985,H$1,FALSE)),"",VLOOKUP($B116,Batters1!$B$1:$Y$985,H$1,FALSE))</f>
        <v/>
      </c>
      <c r="I116">
        <f>IF(ISNA(VLOOKUP($B116,Batters2!$B$1:$Y$1001,I$1,FALSE)),"",VLOOKUP($B116,Batters2!$B$1:$Y$1001,I$1,FALSE))</f>
        <v>5.0899999999999848</v>
      </c>
      <c r="J116" s="11">
        <f>IF(F116="",-1,(F116-AVERAGE(F$4:F$1002))/STDEV(F$4:F$1002))</f>
        <v>-1</v>
      </c>
      <c r="K116" s="11">
        <f>IF(G116="",-1,(G116-AVERAGE(G$4:G$1002))/STDEV(G$4:G$1002))</f>
        <v>-0.83671544130700382</v>
      </c>
      <c r="L116" s="11">
        <f>IF(H116="",-1,(H116-AVERAGE(H$4:H$1002))/STDEV(H$4:H$1002))</f>
        <v>-1</v>
      </c>
      <c r="M116" s="11">
        <f>IF(I116="",-1,(I116-AVERAGE(I$4:I$1002))/STDEV(I$4:I$1002))</f>
        <v>0.13601683827237257</v>
      </c>
      <c r="N116" s="11">
        <f>($J$2*J116+$K$2*K116+$L$2*L116+$M$2*M116+3*AVERAGE(J116:K116)+2*AVERAGE(L116:M116))/(SUM($J$2:$M$2)+5)</f>
        <v>-0.59391145144360546</v>
      </c>
      <c r="O116" s="11">
        <f>($J$2*J116+$K$2*K116+$L$2*L116+$M$2*M116+3*AVERAGE(J116:K116)+2*AVERAGE(L116:M116))/(SUM($J$2:$M$2)+5)+P116+Q116</f>
        <v>-0.19391145144360547</v>
      </c>
      <c r="P116">
        <f>VLOOKUP(D116,COND!$A$2:$B$35,2,FALSE)</f>
        <v>0.5</v>
      </c>
      <c r="Q116">
        <f>VLOOKUP(C116,COND!$D$2:$E$14,2,FALSE)</f>
        <v>-0.1</v>
      </c>
      <c r="R116" s="11">
        <f>STANDARDIZE(O116,AVERAGE($O$4:$O$203),STDEV($O$4:$O$203))</f>
        <v>-0.32982613866813876</v>
      </c>
      <c r="S116" s="14">
        <f>RANK(O116,$O$4:$O$1002)</f>
        <v>113</v>
      </c>
      <c r="T116" s="14">
        <f>RANK(R116,$R$4:$R$203)</f>
        <v>113</v>
      </c>
      <c r="U116">
        <f>IF(F116="",0,F116)+G116</f>
        <v>10.8</v>
      </c>
      <c r="V116">
        <f>MAX($U$4:$U$203)-U116</f>
        <v>106.3</v>
      </c>
      <c r="W116" t="e">
        <f>VLOOKUP(B116,Summary!$Q$3:$U$575,5,FALSE)</f>
        <v>#N/A</v>
      </c>
      <c r="X116" s="15" t="e">
        <f>AVERAGE(F116:G116)+AVERAGE(F116:G116)/(ABS(F116-G116))</f>
        <v>#VALUE!</v>
      </c>
      <c r="Y116" s="15" t="e">
        <f>AVERAGE(H116:I116)+AVERAGE(H116:I116)/(ABS(I116-H116))</f>
        <v>#VALUE!</v>
      </c>
    </row>
    <row r="117" spans="1:25" ht="15.75" thickBot="1">
      <c r="A117">
        <f>RANK(G117,$G$4:$G$1202)</f>
        <v>147</v>
      </c>
      <c r="B117" s="4" t="s">
        <v>670</v>
      </c>
      <c r="C117" t="str">
        <f>IF(ISNA(VLOOKUP($B117,Batters2!$B$1:$Y$1001,C$1,FALSE)),"",VLOOKUP($B117,Batters2!$B$1:$Y$1001,C$1,FALSE))</f>
        <v>CF</v>
      </c>
      <c r="D117">
        <f>IF(ISNA(VLOOKUP($B117,Batters2!$B$1:$Y$1001,D$1,FALSE)),"",VLOOKUP($B117,Batters2!$B$1:$Y$1001,D$1,FALSE)+1)</f>
        <v>25</v>
      </c>
      <c r="E117" t="str">
        <f>IF(ISNA(VLOOKUP($B117,Batters2!$B$1:$Y$1001,E$1,FALSE)),"",VLOOKUP($B117,Batters2!$B$1:$Y$1001,E$1,FALSE))</f>
        <v>KAL</v>
      </c>
      <c r="F117" t="str">
        <f>IF(ISNA(VLOOKUP($B117,Batters1!$B$1:$Y$985,F$1,FALSE)),"",VLOOKUP($B117,Batters1!$B$1:$Y$985,F$1,FALSE))</f>
        <v/>
      </c>
      <c r="G117">
        <f>IF(ISNA(VLOOKUP($B117,Batters2!$B$1:$Y$1001,G$1,FALSE)),"",VLOOKUP($B117,Batters2!$B$1:$Y$1001,G$1,FALSE))</f>
        <v>11.4</v>
      </c>
      <c r="H117" t="str">
        <f>IF(ISNA(VLOOKUP($B117,Batters1!$B$1:$Y$985,H$1,FALSE)),"",VLOOKUP($B117,Batters1!$B$1:$Y$985,H$1,FALSE))</f>
        <v/>
      </c>
      <c r="I117">
        <f>IF(ISNA(VLOOKUP($B117,Batters2!$B$1:$Y$1001,I$1,FALSE)),"",VLOOKUP($B117,Batters2!$B$1:$Y$1001,I$1,FALSE))</f>
        <v>-1.6699999999999955</v>
      </c>
      <c r="J117" s="11">
        <f>IF(F117="",-1,(F117-AVERAGE(F$4:F$1002))/STDEV(F$4:F$1002))</f>
        <v>-1</v>
      </c>
      <c r="K117" s="11">
        <f>IF(G117="",-1,(G117-AVERAGE(G$4:G$1002))/STDEV(G$4:G$1002))</f>
        <v>-0.79516876486522758</v>
      </c>
      <c r="L117" s="11">
        <f>IF(H117="",-1,(H117-AVERAGE(H$4:H$1002))/STDEV(H$4:H$1002))</f>
        <v>-1</v>
      </c>
      <c r="M117" s="11">
        <f>IF(I117="",-1,(I117-AVERAGE(I$4:I$1002))/STDEV(I$4:I$1002))</f>
        <v>-0.42690334461071894</v>
      </c>
      <c r="N117" s="11">
        <f>($J$2*J117+$K$2*K117+$L$2*L117+$M$2*M117+3*AVERAGE(J117:K117)+2*AVERAGE(L117:M117))/(SUM($J$2:$M$2)+5)</f>
        <v>-0.74988077885345494</v>
      </c>
      <c r="O117" s="11">
        <f>($J$2*J117+$K$2*K117+$L$2*L117+$M$2*M117+3*AVERAGE(J117:K117)+2*AVERAGE(L117:M117))/(SUM($J$2:$M$2)+5)+P117+Q117</f>
        <v>-0.19988077885345495</v>
      </c>
      <c r="P117">
        <f>VLOOKUP(D117,COND!$A$2:$B$35,2,FALSE)</f>
        <v>0.5</v>
      </c>
      <c r="Q117">
        <f>VLOOKUP(C117,COND!$D$2:$E$14,2,FALSE)</f>
        <v>0.05</v>
      </c>
      <c r="R117" s="11">
        <f>STANDARDIZE(O117,AVERAGE($O$4:$O$203),STDEV($O$4:$O$203))</f>
        <v>-0.33700119710481907</v>
      </c>
      <c r="S117" s="14">
        <f>RANK(O117,$O$4:$O$1002)</f>
        <v>114</v>
      </c>
      <c r="T117" s="14">
        <f>RANK(R117,$R$4:$R$203)</f>
        <v>114</v>
      </c>
      <c r="U117">
        <f>IF(F117="",0,F117)+G117</f>
        <v>11.4</v>
      </c>
      <c r="V117">
        <f>MAX($U$4:$U$203)-U117</f>
        <v>105.69999999999999</v>
      </c>
      <c r="W117" t="e">
        <f>VLOOKUP(B117,Summary!$Q$3:$U$575,5,FALSE)</f>
        <v>#N/A</v>
      </c>
      <c r="X117" s="15" t="e">
        <f>AVERAGE(F117:G117)+AVERAGE(F117:G117)/(ABS(F117-G117))</f>
        <v>#VALUE!</v>
      </c>
      <c r="Y117" s="15" t="e">
        <f>AVERAGE(H117:I117)+AVERAGE(H117:I117)/(ABS(I117-H117))</f>
        <v>#VALUE!</v>
      </c>
    </row>
    <row r="118" spans="1:25" ht="15.75" thickBot="1">
      <c r="A118">
        <f>RANK(G118,$G$4:$G$1202)</f>
        <v>181</v>
      </c>
      <c r="B118" s="7" t="s">
        <v>685</v>
      </c>
      <c r="C118" t="str">
        <f>IF(ISNA(VLOOKUP($B118,Batters2!$B$1:$Y$1001,C$1,FALSE)),"",VLOOKUP($B118,Batters2!$B$1:$Y$1001,C$1,FALSE))</f>
        <v>C</v>
      </c>
      <c r="D118">
        <f>IF(ISNA(VLOOKUP($B118,Batters2!$B$1:$Y$1001,D$1,FALSE)),"",VLOOKUP($B118,Batters2!$B$1:$Y$1001,D$1,FALSE)+1)</f>
        <v>27</v>
      </c>
      <c r="E118" t="str">
        <f>IF(ISNA(VLOOKUP($B118,Batters2!$B$1:$Y$1001,E$1,FALSE)),"",VLOOKUP($B118,Batters2!$B$1:$Y$1001,E$1,FALSE))</f>
        <v>CON</v>
      </c>
      <c r="F118" t="str">
        <f>IF(ISNA(VLOOKUP($B118,Batters1!$B$1:$Y$985,F$1,FALSE)),"",VLOOKUP($B118,Batters1!$B$1:$Y$985,F$1,FALSE))</f>
        <v/>
      </c>
      <c r="G118">
        <f>IF(ISNA(VLOOKUP($B118,Batters2!$B$1:$Y$1001,G$1,FALSE)),"",VLOOKUP($B118,Batters2!$B$1:$Y$1001,G$1,FALSE))</f>
        <v>7.2</v>
      </c>
      <c r="H118" t="str">
        <f>IF(ISNA(VLOOKUP($B118,Batters1!$B$1:$Y$985,H$1,FALSE)),"",VLOOKUP($B118,Batters1!$B$1:$Y$985,H$1,FALSE))</f>
        <v/>
      </c>
      <c r="I118">
        <f>IF(ISNA(VLOOKUP($B118,Batters2!$B$1:$Y$1001,I$1,FALSE)),"",VLOOKUP($B118,Batters2!$B$1:$Y$1001,I$1,FALSE))</f>
        <v>0.34999999999999787</v>
      </c>
      <c r="J118" s="11">
        <f>IF(F118="",-1,(F118-AVERAGE(F$4:F$1002))/STDEV(F$4:F$1002))</f>
        <v>-1</v>
      </c>
      <c r="K118" s="11">
        <f>IF(G118="",-1,(G118-AVERAGE(G$4:G$1002))/STDEV(G$4:G$1002))</f>
        <v>-1.0859954999576611</v>
      </c>
      <c r="L118" s="11">
        <f>IF(H118="",-1,(H118-AVERAGE(H$4:H$1002))/STDEV(H$4:H$1002))</f>
        <v>-1</v>
      </c>
      <c r="M118" s="11">
        <f>IF(I118="",-1,(I118-AVERAGE(I$4:I$1002))/STDEV(I$4:I$1002))</f>
        <v>-0.25869346747701411</v>
      </c>
      <c r="N118" s="11">
        <f>($J$2*J118+$K$2*K118+$L$2*L118+$M$2*M118+3*AVERAGE(J118:K118)+2*AVERAGE(L118:M118))/(SUM($J$2:$M$2)+5)</f>
        <v>-0.80616591399909632</v>
      </c>
      <c r="O118" s="11">
        <f>($J$2*J118+$K$2*K118+$L$2*L118+$M$2*M118+3*AVERAGE(J118:K118)+2*AVERAGE(L118:M118))/(SUM($J$2:$M$2)+5)+P118+Q118</f>
        <v>-0.20616591399909628</v>
      </c>
      <c r="P118">
        <f>VLOOKUP(D118,COND!$A$2:$B$35,2,FALSE)</f>
        <v>0.4</v>
      </c>
      <c r="Q118">
        <f>VLOOKUP(C118,COND!$D$2:$E$14,2,FALSE)</f>
        <v>0.2</v>
      </c>
      <c r="R118" s="11">
        <f>STANDARDIZE(O118,AVERAGE($O$4:$O$203),STDEV($O$4:$O$203))</f>
        <v>-0.34455585257203319</v>
      </c>
      <c r="S118" s="14">
        <f>RANK(O118,$O$4:$O$1002)</f>
        <v>115</v>
      </c>
      <c r="T118" s="14">
        <f>RANK(R118,$R$4:$R$203)</f>
        <v>115</v>
      </c>
      <c r="U118">
        <f>IF(F118="",0,F118)+G118</f>
        <v>7.2</v>
      </c>
      <c r="V118">
        <f>MAX($U$4:$U$203)-U118</f>
        <v>109.89999999999999</v>
      </c>
      <c r="W118" t="e">
        <f>VLOOKUP(B118,Summary!$Q$3:$U$575,5,FALSE)</f>
        <v>#N/A</v>
      </c>
      <c r="X118" s="15" t="e">
        <f>AVERAGE(F118:G118)+AVERAGE(F118:G118)/(ABS(F118-G118))</f>
        <v>#VALUE!</v>
      </c>
      <c r="Y118" s="15" t="e">
        <f>AVERAGE(H118:I118)+AVERAGE(H118:I118)/(ABS(I118-H118))</f>
        <v>#VALUE!</v>
      </c>
    </row>
    <row r="119" spans="1:25" ht="15.75" thickBot="1">
      <c r="A119">
        <f>RANK(G119,$G$4:$G$1202)</f>
        <v>123</v>
      </c>
      <c r="B119" s="4" t="s">
        <v>662</v>
      </c>
      <c r="C119" t="str">
        <f>IF(ISNA(VLOOKUP($B119,Batters2!$B$1:$Y$1001,C$1,FALSE)),"",VLOOKUP($B119,Batters2!$B$1:$Y$1001,C$1,FALSE))</f>
        <v>C</v>
      </c>
      <c r="D119">
        <f>IF(ISNA(VLOOKUP($B119,Batters2!$B$1:$Y$1001,D$1,FALSE)),"",VLOOKUP($B119,Batters2!$B$1:$Y$1001,D$1,FALSE)+1)</f>
        <v>27</v>
      </c>
      <c r="E119" t="str">
        <f>IF(ISNA(VLOOKUP($B119,Batters2!$B$1:$Y$1001,E$1,FALSE)),"",VLOOKUP($B119,Batters2!$B$1:$Y$1001,E$1,FALSE))</f>
        <v>KEN</v>
      </c>
      <c r="F119" t="str">
        <f>IF(ISNA(VLOOKUP($B119,Batters1!$B$1:$Y$985,F$1,FALSE)),"",VLOOKUP($B119,Batters1!$B$1:$Y$985,F$1,FALSE))</f>
        <v/>
      </c>
      <c r="G119">
        <f>IF(ISNA(VLOOKUP($B119,Batters2!$B$1:$Y$1001,G$1,FALSE)),"",VLOOKUP($B119,Batters2!$B$1:$Y$1001,G$1,FALSE))</f>
        <v>14.8</v>
      </c>
      <c r="H119" t="str">
        <f>IF(ISNA(VLOOKUP($B119,Batters1!$B$1:$Y$985,H$1,FALSE)),"",VLOOKUP($B119,Batters1!$B$1:$Y$985,H$1,FALSE))</f>
        <v/>
      </c>
      <c r="I119">
        <f>IF(ISNA(VLOOKUP($B119,Batters2!$B$1:$Y$1001,I$1,FALSE)),"",VLOOKUP($B119,Batters2!$B$1:$Y$1001,I$1,FALSE))</f>
        <v>-7.42</v>
      </c>
      <c r="J119" s="11">
        <f>IF(F119="",-1,(F119-AVERAGE(F$4:F$1002))/STDEV(F$4:F$1002))</f>
        <v>-1</v>
      </c>
      <c r="K119" s="11">
        <f>IF(G119="",-1,(G119-AVERAGE(G$4:G$1002))/STDEV(G$4:G$1002))</f>
        <v>-0.55973759836182913</v>
      </c>
      <c r="L119" s="11">
        <f>IF(H119="",-1,(H119-AVERAGE(H$4:H$1002))/STDEV(H$4:H$1002))</f>
        <v>-1</v>
      </c>
      <c r="M119" s="11">
        <f>IF(I119="",-1,(I119-AVERAGE(I$4:I$1002))/STDEV(I$4:I$1002))</f>
        <v>-0.90571858892695978</v>
      </c>
      <c r="N119" s="11">
        <f>($J$2*J119+$K$2*K119+$L$2*L119+$M$2*M119+3*AVERAGE(J119:K119)+2*AVERAGE(L119:M119))/(SUM($J$2:$M$2)+5)</f>
        <v>-0.80859998732888116</v>
      </c>
      <c r="O119" s="11">
        <f>($J$2*J119+$K$2*K119+$L$2*L119+$M$2*M119+3*AVERAGE(J119:K119)+2*AVERAGE(L119:M119))/(SUM($J$2:$M$2)+5)+P119+Q119</f>
        <v>-0.20859998732888113</v>
      </c>
      <c r="P119">
        <f>VLOOKUP(D119,COND!$A$2:$B$35,2,FALSE)</f>
        <v>0.4</v>
      </c>
      <c r="Q119">
        <f>VLOOKUP(C119,COND!$D$2:$E$14,2,FALSE)</f>
        <v>0.2</v>
      </c>
      <c r="R119" s="11">
        <f>STANDARDIZE(O119,AVERAGE($O$4:$O$203),STDEV($O$4:$O$203))</f>
        <v>-0.34748157890286813</v>
      </c>
      <c r="S119" s="14">
        <f>RANK(O119,$O$4:$O$1002)</f>
        <v>116</v>
      </c>
      <c r="T119" s="14">
        <f>RANK(R119,$R$4:$R$203)</f>
        <v>116</v>
      </c>
      <c r="U119">
        <f>IF(F119="",0,F119)+G119</f>
        <v>14.8</v>
      </c>
      <c r="V119">
        <f>MAX($U$4:$U$203)-U119</f>
        <v>102.3</v>
      </c>
      <c r="W119" t="e">
        <f>VLOOKUP(B119,Summary!$Q$3:$U$575,5,FALSE)</f>
        <v>#N/A</v>
      </c>
      <c r="X119" s="15" t="e">
        <f>AVERAGE(F119:G119)+AVERAGE(F119:G119)/(ABS(F119-G119))</f>
        <v>#VALUE!</v>
      </c>
      <c r="Y119" s="15" t="e">
        <f>AVERAGE(H119:I119)+AVERAGE(H119:I119)/(ABS(I119-H119))</f>
        <v>#VALUE!</v>
      </c>
    </row>
    <row r="120" spans="1:25" ht="15.75" thickBot="1">
      <c r="A120">
        <f>RANK(G120,$G$4:$G$1202)</f>
        <v>88</v>
      </c>
      <c r="B120" s="7" t="s">
        <v>210</v>
      </c>
      <c r="C120" t="str">
        <f>IF(ISNA(VLOOKUP($B120,Batters2!$B$1:$Y$1001,C$1,FALSE)),"",VLOOKUP($B120,Batters2!$B$1:$Y$1001,C$1,FALSE))</f>
        <v>SS</v>
      </c>
      <c r="D120">
        <f>IF(ISNA(VLOOKUP($B120,Batters2!$B$1:$Y$1001,D$1,FALSE)),"",VLOOKUP($B120,Batters2!$B$1:$Y$1001,D$1,FALSE)+1)</f>
        <v>32</v>
      </c>
      <c r="E120" t="str">
        <f>IF(ISNA(VLOOKUP($B120,Batters2!$B$1:$Y$1001,E$1,FALSE)),"",VLOOKUP($B120,Batters2!$B$1:$Y$1001,E$1,FALSE))</f>
        <v>BAK</v>
      </c>
      <c r="F120">
        <f>IF(ISNA(VLOOKUP($B120,Batters1!$B$1:$Y$985,F$1,FALSE)),"",VLOOKUP($B120,Batters1!$B$1:$Y$985,F$1,FALSE))</f>
        <v>37.1</v>
      </c>
      <c r="G120">
        <f>IF(ISNA(VLOOKUP($B120,Batters2!$B$1:$Y$1001,G$1,FALSE)),"",VLOOKUP($B120,Batters2!$B$1:$Y$1001,G$1,FALSE))</f>
        <v>23.1</v>
      </c>
      <c r="H120">
        <f>IF(ISNA(VLOOKUP($B120,Batters1!$B$1:$Y$985,H$1,FALSE)),"",VLOOKUP($B120,Batters1!$B$1:$Y$985,H$1,FALSE))</f>
        <v>-0.48000000000001197</v>
      </c>
      <c r="I120">
        <f>IF(ISNA(VLOOKUP($B120,Batters2!$B$1:$Y$1001,I$1,FALSE)),"",VLOOKUP($B120,Batters2!$B$1:$Y$1001,I$1,FALSE))</f>
        <v>-15.050000000000011</v>
      </c>
      <c r="J120" s="11">
        <f>IF(F120="",-1,(F120-AVERAGE(F$4:F$1002))/STDEV(F$4:F$1002))</f>
        <v>0.61149800628783746</v>
      </c>
      <c r="K120" s="11">
        <f>IF(G120="",-1,(G120-AVERAGE(G$4:G$1002))/STDEV(G$4:G$1002))</f>
        <v>1.4991425749408311E-2</v>
      </c>
      <c r="L120" s="11">
        <f>IF(H120="",-1,(H120-AVERAGE(H$4:H$1002))/STDEV(H$4:H$1002))</f>
        <v>-0.51869079919401317</v>
      </c>
      <c r="M120" s="11">
        <f>IF(I120="",-1,(I120-AVERAGE(I$4:I$1002))/STDEV(I$4:I$1002))</f>
        <v>-1.5410856000805111</v>
      </c>
      <c r="N120" s="11">
        <f>($J$2*J120+$K$2*K120+$L$2*L120+$M$2*M120+3*AVERAGE(J120:K120)+2*AVERAGE(L120:M120))/(SUM($J$2:$M$2)+5)</f>
        <v>-0.41150015004262519</v>
      </c>
      <c r="O120" s="11">
        <f>($J$2*J120+$K$2*K120+$L$2*L120+$M$2*M120+3*AVERAGE(J120:K120)+2*AVERAGE(L120:M120))/(SUM($J$2:$M$2)+5)+P120+Q120</f>
        <v>-0.21150015004262518</v>
      </c>
      <c r="P120">
        <f>VLOOKUP(D120,COND!$A$2:$B$35,2,FALSE)</f>
        <v>-0.1</v>
      </c>
      <c r="Q120">
        <f>VLOOKUP(C120,COND!$D$2:$E$14,2,FALSE)</f>
        <v>0.3</v>
      </c>
      <c r="R120" s="11">
        <f>STANDARDIZE(O120,AVERAGE($O$4:$O$203),STDEV($O$4:$O$203))</f>
        <v>-0.35096753896474381</v>
      </c>
      <c r="S120" s="14">
        <f>RANK(O120,$O$4:$O$1002)</f>
        <v>117</v>
      </c>
      <c r="T120" s="14">
        <f>RANK(R120,$R$4:$R$203)</f>
        <v>117</v>
      </c>
      <c r="U120">
        <f>IF(F120="",0,F120)+G120</f>
        <v>60.2</v>
      </c>
      <c r="V120">
        <f>MAX($U$4:$U$203)-U120</f>
        <v>56.899999999999991</v>
      </c>
      <c r="W120">
        <f>VLOOKUP(B120,Summary!$Q$3:$U$575,5,FALSE)</f>
        <v>60</v>
      </c>
      <c r="X120" s="15">
        <f>AVERAGE(F120:G120)+AVERAGE(F120:G120)/(ABS(F120-G120))</f>
        <v>32.25</v>
      </c>
      <c r="Y120" s="15">
        <f>AVERAGE(H120:I120)+AVERAGE(H120:I120)/(ABS(I120-H120))</f>
        <v>-8.2979444063143557</v>
      </c>
    </row>
    <row r="121" spans="1:25" ht="15.75" thickBot="1">
      <c r="A121">
        <f>RANK(G121,$G$4:$G$1202)</f>
        <v>61</v>
      </c>
      <c r="B121" s="4" t="s">
        <v>276</v>
      </c>
      <c r="C121" t="str">
        <f>IF(ISNA(VLOOKUP($B121,Batters2!$B$1:$Y$1001,C$1,FALSE)),"",VLOOKUP($B121,Batters2!$B$1:$Y$1001,C$1,FALSE))</f>
        <v>LF</v>
      </c>
      <c r="D121">
        <f>IF(ISNA(VLOOKUP($B121,Batters2!$B$1:$Y$1001,D$1,FALSE)),"",VLOOKUP($B121,Batters2!$B$1:$Y$1001,D$1,FALSE)+1)</f>
        <v>32</v>
      </c>
      <c r="E121" t="str">
        <f>IF(ISNA(VLOOKUP($B121,Batters2!$B$1:$Y$1001,E$1,FALSE)),"",VLOOKUP($B121,Batters2!$B$1:$Y$1001,E$1,FALSE))</f>
        <v>AUR</v>
      </c>
      <c r="F121" t="str">
        <f>IF(ISNA(VLOOKUP($B121,Batters1!$B$1:$Y$985,F$1,FALSE)),"",VLOOKUP($B121,Batters1!$B$1:$Y$985,F$1,FALSE))</f>
        <v/>
      </c>
      <c r="G121">
        <f>IF(ISNA(VLOOKUP($B121,Batters2!$B$1:$Y$1001,G$1,FALSE)),"",VLOOKUP($B121,Batters2!$B$1:$Y$1001,G$1,FALSE))</f>
        <v>28.9</v>
      </c>
      <c r="H121" t="str">
        <f>IF(ISNA(VLOOKUP($B121,Batters1!$B$1:$Y$985,H$1,FALSE)),"",VLOOKUP($B121,Batters1!$B$1:$Y$985,H$1,FALSE))</f>
        <v/>
      </c>
      <c r="I121">
        <f>IF(ISNA(VLOOKUP($B121,Batters2!$B$1:$Y$1001,I$1,FALSE)),"",VLOOKUP($B121,Batters2!$B$1:$Y$1001,I$1,FALSE))</f>
        <v>8.82</v>
      </c>
      <c r="J121" s="11">
        <f>IF(F121="",-1,(F121-AVERAGE(F$4:F$1002))/STDEV(F$4:F$1002))</f>
        <v>-1</v>
      </c>
      <c r="K121" s="11">
        <f>IF(G121="",-1,(G121-AVERAGE(G$4:G$1002))/STDEV(G$4:G$1002))</f>
        <v>0.41660929801991137</v>
      </c>
      <c r="L121" s="11">
        <f>IF(H121="",-1,(H121-AVERAGE(H$4:H$1002))/STDEV(H$4:H$1002))</f>
        <v>-1</v>
      </c>
      <c r="M121" s="11">
        <f>IF(I121="",-1,(I121-AVERAGE(I$4:I$1002))/STDEV(I$4:I$1002))</f>
        <v>0.44662220545490899</v>
      </c>
      <c r="N121" s="11">
        <f>($J$2*J121+$K$2*K121+$L$2*L121+$M$2*M121+3*AVERAGE(J121:K121)+2*AVERAGE(L121:M121))/(SUM($J$2:$M$2)+5)</f>
        <v>-3.6194153419408265E-2</v>
      </c>
      <c r="O121" s="11">
        <f>($J$2*J121+$K$2*K121+$L$2*L121+$M$2*M121+3*AVERAGE(J121:K121)+2*AVERAGE(L121:M121))/(SUM($J$2:$M$2)+5)+P121+Q121</f>
        <v>-0.23619415341940828</v>
      </c>
      <c r="P121">
        <f>VLOOKUP(D121,COND!$A$2:$B$35,2,FALSE)</f>
        <v>-0.1</v>
      </c>
      <c r="Q121">
        <f>VLOOKUP(C121,COND!$D$2:$E$14,2,FALSE)</f>
        <v>-0.1</v>
      </c>
      <c r="R121" s="11">
        <f>STANDARDIZE(O121,AVERAGE($O$4:$O$203),STDEV($O$4:$O$203))</f>
        <v>-0.38064942858126072</v>
      </c>
      <c r="S121" s="14">
        <f>RANK(O121,$O$4:$O$1002)</f>
        <v>118</v>
      </c>
      <c r="T121" s="14">
        <f>RANK(R121,$R$4:$R$203)</f>
        <v>118</v>
      </c>
      <c r="U121">
        <f>IF(F121="",0,F121)+G121</f>
        <v>28.9</v>
      </c>
      <c r="V121">
        <f>MAX($U$4:$U$203)-U121</f>
        <v>88.199999999999989</v>
      </c>
      <c r="W121" t="e">
        <f>VLOOKUP(B121,Summary!$Q$3:$U$575,5,FALSE)</f>
        <v>#N/A</v>
      </c>
      <c r="X121" s="15" t="e">
        <f>AVERAGE(F121:G121)+AVERAGE(F121:G121)/(ABS(F121-G121))</f>
        <v>#VALUE!</v>
      </c>
      <c r="Y121" s="15" t="e">
        <f>AVERAGE(H121:I121)+AVERAGE(H121:I121)/(ABS(I121-H121))</f>
        <v>#VALUE!</v>
      </c>
    </row>
    <row r="122" spans="1:25" ht="15.75" thickBot="1">
      <c r="A122">
        <f>RANK(G122,$G$4:$G$1202)</f>
        <v>169</v>
      </c>
      <c r="B122" s="4" t="s">
        <v>677</v>
      </c>
      <c r="C122" t="str">
        <f>IF(ISNA(VLOOKUP($B122,Batters2!$B$1:$Y$1001,C$1,FALSE)),"",VLOOKUP($B122,Batters2!$B$1:$Y$1001,C$1,FALSE))</f>
        <v>C</v>
      </c>
      <c r="D122">
        <f>IF(ISNA(VLOOKUP($B122,Batters2!$B$1:$Y$1001,D$1,FALSE)),"",VLOOKUP($B122,Batters2!$B$1:$Y$1001,D$1,FALSE)+1)</f>
        <v>28</v>
      </c>
      <c r="E122" t="str">
        <f>IF(ISNA(VLOOKUP($B122,Batters2!$B$1:$Y$1001,E$1,FALSE)),"",VLOOKUP($B122,Batters2!$B$1:$Y$1001,E$1,FALSE))</f>
        <v>AUR</v>
      </c>
      <c r="F122" t="str">
        <f>IF(ISNA(VLOOKUP($B122,Batters1!$B$1:$Y$985,F$1,FALSE)),"",VLOOKUP($B122,Batters1!$B$1:$Y$985,F$1,FALSE))</f>
        <v/>
      </c>
      <c r="G122">
        <f>IF(ISNA(VLOOKUP($B122,Batters2!$B$1:$Y$1001,G$1,FALSE)),"",VLOOKUP($B122,Batters2!$B$1:$Y$1001,G$1,FALSE))</f>
        <v>8.6</v>
      </c>
      <c r="H122" t="str">
        <f>IF(ISNA(VLOOKUP($B122,Batters1!$B$1:$Y$985,H$1,FALSE)),"",VLOOKUP($B122,Batters1!$B$1:$Y$985,H$1,FALSE))</f>
        <v/>
      </c>
      <c r="I122">
        <f>IF(ISNA(VLOOKUP($B122,Batters2!$B$1:$Y$1001,I$1,FALSE)),"",VLOOKUP($B122,Batters2!$B$1:$Y$1001,I$1,FALSE))</f>
        <v>1.6399999999999995</v>
      </c>
      <c r="J122" s="11">
        <f>IF(F122="",-1,(F122-AVERAGE(F$4:F$1002))/STDEV(F$4:F$1002))</f>
        <v>-1</v>
      </c>
      <c r="K122" s="11">
        <f>IF(G122="",-1,(G122-AVERAGE(G$4:G$1002))/STDEV(G$4:G$1002))</f>
        <v>-0.98905325492684992</v>
      </c>
      <c r="L122" s="11">
        <f>IF(H122="",-1,(H122-AVERAGE(H$4:H$1002))/STDEV(H$4:H$1002))</f>
        <v>-1</v>
      </c>
      <c r="M122" s="11">
        <f>IF(I122="",-1,(I122-AVERAGE(I$4:I$1002))/STDEV(I$4:I$1002))</f>
        <v>-0.15127230831737049</v>
      </c>
      <c r="N122" s="11">
        <f>($J$2*J122+$K$2*K122+$L$2*L122+$M$2*M122+3*AVERAGE(J122:K122)+2*AVERAGE(L122:M122))/(SUM($J$2:$M$2)+5)</f>
        <v>-0.73764603587390498</v>
      </c>
      <c r="O122" s="11">
        <f>($J$2*J122+$K$2*K122+$L$2*L122+$M$2*M122+3*AVERAGE(J122:K122)+2*AVERAGE(L122:M122))/(SUM($J$2:$M$2)+5)+P122+Q122</f>
        <v>-0.23764603587390498</v>
      </c>
      <c r="P122">
        <f>VLOOKUP(D122,COND!$A$2:$B$35,2,FALSE)</f>
        <v>0.3</v>
      </c>
      <c r="Q122">
        <f>VLOOKUP(C122,COND!$D$2:$E$14,2,FALSE)</f>
        <v>0.2</v>
      </c>
      <c r="R122" s="11">
        <f>STANDARDIZE(O122,AVERAGE($O$4:$O$203),STDEV($O$4:$O$203))</f>
        <v>-0.38239457350948436</v>
      </c>
      <c r="S122" s="14">
        <f>RANK(O122,$O$4:$O$1002)</f>
        <v>119</v>
      </c>
      <c r="T122" s="14">
        <f>RANK(R122,$R$4:$R$203)</f>
        <v>119</v>
      </c>
      <c r="U122">
        <f>IF(F122="",0,F122)+G122</f>
        <v>8.6</v>
      </c>
      <c r="V122">
        <f>MAX($U$4:$U$203)-U122</f>
        <v>108.5</v>
      </c>
      <c r="W122" t="e">
        <f>VLOOKUP(B122,Summary!$Q$3:$U$575,5,FALSE)</f>
        <v>#N/A</v>
      </c>
      <c r="X122" s="15" t="e">
        <f>AVERAGE(F122:G122)+AVERAGE(F122:G122)/(ABS(F122-G122))</f>
        <v>#VALUE!</v>
      </c>
      <c r="Y122" s="15" t="e">
        <f>AVERAGE(H122:I122)+AVERAGE(H122:I122)/(ABS(I122-H122))</f>
        <v>#VALUE!</v>
      </c>
    </row>
    <row r="123" spans="1:25" ht="15.75" thickBot="1">
      <c r="A123">
        <f>RANK(G123,$G$4:$G$1202)</f>
        <v>112</v>
      </c>
      <c r="B123" s="7" t="s">
        <v>660</v>
      </c>
      <c r="C123" t="str">
        <f>IF(ISNA(VLOOKUP($B123,Batters2!$B$1:$Y$1001,C$1,FALSE)),"",VLOOKUP($B123,Batters2!$B$1:$Y$1001,C$1,FALSE))</f>
        <v>3B</v>
      </c>
      <c r="D123">
        <f>IF(ISNA(VLOOKUP($B123,Batters2!$B$1:$Y$1001,D$1,FALSE)),"",VLOOKUP($B123,Batters2!$B$1:$Y$1001,D$1,FALSE)+1)</f>
        <v>28</v>
      </c>
      <c r="E123" t="str">
        <f>IF(ISNA(VLOOKUP($B123,Batters2!$B$1:$Y$1001,E$1,FALSE)),"",VLOOKUP($B123,Batters2!$B$1:$Y$1001,E$1,FALSE))</f>
        <v>WV</v>
      </c>
      <c r="F123" t="str">
        <f>IF(ISNA(VLOOKUP($B123,Batters1!$B$1:$Y$985,F$1,FALSE)),"",VLOOKUP($B123,Batters1!$B$1:$Y$985,F$1,FALSE))</f>
        <v/>
      </c>
      <c r="G123">
        <f>IF(ISNA(VLOOKUP($B123,Batters2!$B$1:$Y$1001,G$1,FALSE)),"",VLOOKUP($B123,Batters2!$B$1:$Y$1001,G$1,FALSE))</f>
        <v>17.2</v>
      </c>
      <c r="H123" t="str">
        <f>IF(ISNA(VLOOKUP($B123,Batters1!$B$1:$Y$985,H$1,FALSE)),"",VLOOKUP($B123,Batters1!$B$1:$Y$985,H$1,FALSE))</f>
        <v/>
      </c>
      <c r="I123">
        <f>IF(ISNA(VLOOKUP($B123,Batters2!$B$1:$Y$1001,I$1,FALSE)),"",VLOOKUP($B123,Batters2!$B$1:$Y$1001,I$1,FALSE))</f>
        <v>-3.7000000000000028</v>
      </c>
      <c r="J123" s="11">
        <f>IF(F123="",-1,(F123-AVERAGE(F$4:F$1002))/STDEV(F$4:F$1002))</f>
        <v>-1</v>
      </c>
      <c r="K123" s="11">
        <f>IF(G123="",-1,(G123-AVERAGE(G$4:G$1002))/STDEV(G$4:G$1002))</f>
        <v>-0.39355089259472442</v>
      </c>
      <c r="L123" s="11">
        <f>IF(H123="",-1,(H123-AVERAGE(H$4:H$1002))/STDEV(H$4:H$1002))</f>
        <v>-1</v>
      </c>
      <c r="M123" s="11">
        <f>IF(I123="",-1,(I123-AVERAGE(I$4:I$1002))/STDEV(I$4:I$1002))</f>
        <v>-0.59594594390845312</v>
      </c>
      <c r="N123" s="11">
        <f>($J$2*J123+$K$2*K123+$L$2*L123+$M$2*M123+3*AVERAGE(J123:K123)+2*AVERAGE(L123:M123))/(SUM($J$2:$M$2)+5)</f>
        <v>-0.6529045301919274</v>
      </c>
      <c r="O123" s="11">
        <f>($J$2*J123+$K$2*K123+$L$2*L123+$M$2*M123+3*AVERAGE(J123:K123)+2*AVERAGE(L123:M123))/(SUM($J$2:$M$2)+5)+P123+Q123</f>
        <v>-0.25290453019192738</v>
      </c>
      <c r="P123">
        <f>VLOOKUP(D123,COND!$A$2:$B$35,2,FALSE)</f>
        <v>0.3</v>
      </c>
      <c r="Q123">
        <f>VLOOKUP(C123,COND!$D$2:$E$14,2,FALSE)</f>
        <v>0.1</v>
      </c>
      <c r="R123" s="11">
        <f>STANDARDIZE(O123,AVERAGE($O$4:$O$203),STDEV($O$4:$O$203))</f>
        <v>-0.40073509679975011</v>
      </c>
      <c r="S123" s="14">
        <f>RANK(O123,$O$4:$O$1002)</f>
        <v>120</v>
      </c>
      <c r="T123" s="14">
        <f>RANK(R123,$R$4:$R$203)</f>
        <v>120</v>
      </c>
      <c r="U123">
        <f>IF(F123="",0,F123)+G123</f>
        <v>17.2</v>
      </c>
      <c r="V123">
        <f>MAX($U$4:$U$203)-U123</f>
        <v>99.899999999999991</v>
      </c>
      <c r="W123" t="e">
        <f>VLOOKUP(B123,Summary!$Q$3:$U$575,5,FALSE)</f>
        <v>#N/A</v>
      </c>
      <c r="X123" s="15" t="e">
        <f>AVERAGE(F123:G123)+AVERAGE(F123:G123)/(ABS(F123-G123))</f>
        <v>#VALUE!</v>
      </c>
      <c r="Y123" s="15" t="e">
        <f>AVERAGE(H123:I123)+AVERAGE(H123:I123)/(ABS(I123-H123))</f>
        <v>#VALUE!</v>
      </c>
    </row>
    <row r="124" spans="1:25" ht="15.75" thickBot="1">
      <c r="A124">
        <f>RANK(G124,$G$4:$G$1202)</f>
        <v>142</v>
      </c>
      <c r="B124" s="4" t="s">
        <v>451</v>
      </c>
      <c r="C124" t="str">
        <f>IF(ISNA(VLOOKUP($B124,Batters2!$B$1:$Y$1001,C$1,FALSE)),"",VLOOKUP($B124,Batters2!$B$1:$Y$1001,C$1,FALSE))</f>
        <v>3B</v>
      </c>
      <c r="D124">
        <f>IF(ISNA(VLOOKUP($B124,Batters2!$B$1:$Y$1001,D$1,FALSE)),"",VLOOKUP($B124,Batters2!$B$1:$Y$1001,D$1,FALSE)+1)</f>
        <v>28</v>
      </c>
      <c r="E124" t="str">
        <f>IF(ISNA(VLOOKUP($B124,Batters2!$B$1:$Y$1001,E$1,FALSE)),"",VLOOKUP($B124,Batters2!$B$1:$Y$1001,E$1,FALSE))</f>
        <v>WV</v>
      </c>
      <c r="F124">
        <f>IF(ISNA(VLOOKUP($B124,Batters1!$B$1:$Y$985,F$1,FALSE)),"",VLOOKUP($B124,Batters1!$B$1:$Y$985,F$1,FALSE))</f>
        <v>13.9</v>
      </c>
      <c r="G124">
        <f>IF(ISNA(VLOOKUP($B124,Batters2!$B$1:$Y$1001,G$1,FALSE)),"",VLOOKUP($B124,Batters2!$B$1:$Y$1001,G$1,FALSE))</f>
        <v>11.7</v>
      </c>
      <c r="H124">
        <f>IF(ISNA(VLOOKUP($B124,Batters1!$B$1:$Y$985,H$1,FALSE)),"",VLOOKUP($B124,Batters1!$B$1:$Y$985,H$1,FALSE))</f>
        <v>-3.9300000000000006</v>
      </c>
      <c r="I124">
        <f>IF(ISNA(VLOOKUP($B124,Batters2!$B$1:$Y$1001,I$1,FALSE)),"",VLOOKUP($B124,Batters2!$B$1:$Y$1001,I$1,FALSE))</f>
        <v>-1.2700000000000005</v>
      </c>
      <c r="J124" s="11">
        <f>IF(F124="",-1,(F124-AVERAGE(F$4:F$1002))/STDEV(F$4:F$1002))</f>
        <v>-0.82521987188631873</v>
      </c>
      <c r="K124" s="11">
        <f>IF(G124="",-1,(G124-AVERAGE(G$4:G$1002))/STDEV(G$4:G$1002))</f>
        <v>-0.77439542664433958</v>
      </c>
      <c r="L124" s="11">
        <f>IF(H124="",-1,(H124-AVERAGE(H$4:H$1002))/STDEV(H$4:H$1002))</f>
        <v>-0.76157129683857194</v>
      </c>
      <c r="M124" s="11">
        <f>IF(I124="",-1,(I124-AVERAGE(I$4:I$1002))/STDEV(I$4:I$1002))</f>
        <v>-0.39359445804958959</v>
      </c>
      <c r="N124" s="11">
        <f>($J$2*J124+$K$2*K124+$L$2*L124+$M$2*M124+3*AVERAGE(J124:K124)+2*AVERAGE(L124:M124))/(SUM($J$2:$M$2)+5)</f>
        <v>-0.66677068029687669</v>
      </c>
      <c r="O124" s="11">
        <f>($J$2*J124+$K$2*K124+$L$2*L124+$M$2*M124+3*AVERAGE(J124:K124)+2*AVERAGE(L124:M124))/(SUM($J$2:$M$2)+5)+P124+Q124</f>
        <v>-0.26677068029687667</v>
      </c>
      <c r="P124">
        <f>VLOOKUP(D124,COND!$A$2:$B$35,2,FALSE)</f>
        <v>0.3</v>
      </c>
      <c r="Q124">
        <f>VLOOKUP(C124,COND!$D$2:$E$14,2,FALSE)</f>
        <v>0.1</v>
      </c>
      <c r="R124" s="11">
        <f>STANDARDIZE(O124,AVERAGE($O$4:$O$203),STDEV($O$4:$O$203))</f>
        <v>-0.41740203939878268</v>
      </c>
      <c r="S124" s="14">
        <f>RANK(O124,$O$4:$O$1002)</f>
        <v>121</v>
      </c>
      <c r="T124" s="14">
        <f>RANK(R124,$R$4:$R$203)</f>
        <v>121</v>
      </c>
      <c r="U124">
        <f>IF(F124="",0,F124)+G124</f>
        <v>25.6</v>
      </c>
      <c r="V124">
        <f>MAX($U$4:$U$203)-U124</f>
        <v>91.5</v>
      </c>
      <c r="W124" t="e">
        <f>VLOOKUP(B124,Summary!$Q$3:$U$575,5,FALSE)</f>
        <v>#N/A</v>
      </c>
      <c r="X124" s="15">
        <f>AVERAGE(F124:G124)+AVERAGE(F124:G124)/(ABS(F124-G124))</f>
        <v>18.618181818181817</v>
      </c>
      <c r="Y124" s="15">
        <f>AVERAGE(H124:I124)+AVERAGE(H124:I124)/(ABS(I124-H124))</f>
        <v>-3.577443609022557</v>
      </c>
    </row>
    <row r="125" spans="1:25" ht="15.75" thickBot="1">
      <c r="A125">
        <f>RANK(G125,$G$4:$G$1202)</f>
        <v>162</v>
      </c>
      <c r="B125" s="7" t="s">
        <v>674</v>
      </c>
      <c r="C125" t="str">
        <f>IF(ISNA(VLOOKUP($B125,Batters2!$B$1:$Y$1001,C$1,FALSE)),"",VLOOKUP($B125,Batters2!$B$1:$Y$1001,C$1,FALSE))</f>
        <v>C</v>
      </c>
      <c r="D125">
        <f>IF(ISNA(VLOOKUP($B125,Batters2!$B$1:$Y$1001,D$1,FALSE)),"",VLOOKUP($B125,Batters2!$B$1:$Y$1001,D$1,FALSE)+1)</f>
        <v>27</v>
      </c>
      <c r="E125" t="str">
        <f>IF(ISNA(VLOOKUP($B125,Batters2!$B$1:$Y$1001,E$1,FALSE)),"",VLOOKUP($B125,Batters2!$B$1:$Y$1001,E$1,FALSE))</f>
        <v>CAN</v>
      </c>
      <c r="F125" t="str">
        <f>IF(ISNA(VLOOKUP($B125,Batters1!$B$1:$Y$985,F$1,FALSE)),"",VLOOKUP($B125,Batters1!$B$1:$Y$985,F$1,FALSE))</f>
        <v/>
      </c>
      <c r="G125">
        <f>IF(ISNA(VLOOKUP($B125,Batters2!$B$1:$Y$1001,G$1,FALSE)),"",VLOOKUP($B125,Batters2!$B$1:$Y$1001,G$1,FALSE))</f>
        <v>9.6</v>
      </c>
      <c r="H125" t="str">
        <f>IF(ISNA(VLOOKUP($B125,Batters1!$B$1:$Y$985,H$1,FALSE)),"",VLOOKUP($B125,Batters1!$B$1:$Y$985,H$1,FALSE))</f>
        <v/>
      </c>
      <c r="I125">
        <f>IF(ISNA(VLOOKUP($B125,Batters2!$B$1:$Y$1001,I$1,FALSE)),"",VLOOKUP($B125,Batters2!$B$1:$Y$1001,I$1,FALSE))</f>
        <v>-5.150000000000011</v>
      </c>
      <c r="J125" s="11">
        <f>IF(F125="",-1,(F125-AVERAGE(F$4:F$1002))/STDEV(F$4:F$1002))</f>
        <v>-1</v>
      </c>
      <c r="K125" s="11">
        <f>IF(G125="",-1,(G125-AVERAGE(G$4:G$1002))/STDEV(G$4:G$1002))</f>
        <v>-0.91980879419055628</v>
      </c>
      <c r="L125" s="11">
        <f>IF(H125="",-1,(H125-AVERAGE(H$4:H$1002))/STDEV(H$4:H$1002))</f>
        <v>-1</v>
      </c>
      <c r="M125" s="11">
        <f>IF(I125="",-1,(I125-AVERAGE(I$4:I$1002))/STDEV(I$4:I$1002))</f>
        <v>-0.71669065769254925</v>
      </c>
      <c r="N125" s="11">
        <f>($J$2*J125+$K$2*K125+$L$2*L125+$M$2*M125+3*AVERAGE(J125:K125)+2*AVERAGE(L125:M125))/(SUM($J$2:$M$2)+5)</f>
        <v>-0.88413953715076399</v>
      </c>
      <c r="O125" s="11">
        <f>($J$2*J125+$K$2*K125+$L$2*L125+$M$2*M125+3*AVERAGE(J125:K125)+2*AVERAGE(L125:M125))/(SUM($J$2:$M$2)+5)+P125+Q125</f>
        <v>-0.28413953715076395</v>
      </c>
      <c r="P125">
        <f>VLOOKUP(D125,COND!$A$2:$B$35,2,FALSE)</f>
        <v>0.4</v>
      </c>
      <c r="Q125">
        <f>VLOOKUP(C125,COND!$D$2:$E$14,2,FALSE)</f>
        <v>0.2</v>
      </c>
      <c r="R125" s="11">
        <f>STANDARDIZE(O125,AVERAGE($O$4:$O$203),STDEV($O$4:$O$203))</f>
        <v>-0.43827919261027326</v>
      </c>
      <c r="S125" s="14">
        <f>RANK(O125,$O$4:$O$1002)</f>
        <v>122</v>
      </c>
      <c r="T125" s="14">
        <f>RANK(R125,$R$4:$R$203)</f>
        <v>122</v>
      </c>
      <c r="U125">
        <f>IF(F125="",0,F125)+G125</f>
        <v>9.6</v>
      </c>
      <c r="V125">
        <f>MAX($U$4:$U$203)-U125</f>
        <v>107.5</v>
      </c>
      <c r="W125" t="e">
        <f>VLOOKUP(B125,Summary!$Q$3:$U$575,5,FALSE)</f>
        <v>#N/A</v>
      </c>
      <c r="X125" s="15" t="e">
        <f>AVERAGE(F125:G125)+AVERAGE(F125:G125)/(ABS(F125-G125))</f>
        <v>#VALUE!</v>
      </c>
      <c r="Y125" s="15" t="e">
        <f>AVERAGE(H125:I125)+AVERAGE(H125:I125)/(ABS(I125-H125))</f>
        <v>#VALUE!</v>
      </c>
    </row>
    <row r="126" spans="1:25" ht="15.75" thickBot="1">
      <c r="A126">
        <f>RANK(G126,$G$4:$G$1202)</f>
        <v>189</v>
      </c>
      <c r="B126" s="4" t="s">
        <v>689</v>
      </c>
      <c r="C126" t="str">
        <f>IF(ISNA(VLOOKUP($B126,Batters2!$B$1:$Y$1001,C$1,FALSE)),"",VLOOKUP($B126,Batters2!$B$1:$Y$1001,C$1,FALSE))</f>
        <v>C</v>
      </c>
      <c r="D126">
        <f>IF(ISNA(VLOOKUP($B126,Batters2!$B$1:$Y$1001,D$1,FALSE)),"",VLOOKUP($B126,Batters2!$B$1:$Y$1001,D$1,FALSE)+1)</f>
        <v>27</v>
      </c>
      <c r="E126" t="str">
        <f>IF(ISNA(VLOOKUP($B126,Batters2!$B$1:$Y$1001,E$1,FALSE)),"",VLOOKUP($B126,Batters2!$B$1:$Y$1001,E$1,FALSE))</f>
        <v>KAL</v>
      </c>
      <c r="F126" t="str">
        <f>IF(ISNA(VLOOKUP($B126,Batters1!$B$1:$Y$985,F$1,FALSE)),"",VLOOKUP($B126,Batters1!$B$1:$Y$985,F$1,FALSE))</f>
        <v/>
      </c>
      <c r="G126">
        <f>IF(ISNA(VLOOKUP($B126,Batters2!$B$1:$Y$1001,G$1,FALSE)),"",VLOOKUP($B126,Batters2!$B$1:$Y$1001,G$1,FALSE))</f>
        <v>6.7</v>
      </c>
      <c r="H126" t="str">
        <f>IF(ISNA(VLOOKUP($B126,Batters1!$B$1:$Y$985,H$1,FALSE)),"",VLOOKUP($B126,Batters1!$B$1:$Y$985,H$1,FALSE))</f>
        <v/>
      </c>
      <c r="I126">
        <f>IF(ISNA(VLOOKUP($B126,Batters2!$B$1:$Y$1001,I$1,FALSE)),"",VLOOKUP($B126,Batters2!$B$1:$Y$1001,I$1,FALSE))</f>
        <v>-2.4900000000000073</v>
      </c>
      <c r="J126" s="11">
        <f>IF(F126="",-1,(F126-AVERAGE(F$4:F$1002))/STDEV(F$4:F$1002))</f>
        <v>-1</v>
      </c>
      <c r="K126" s="11">
        <f>IF(G126="",-1,(G126-AVERAGE(G$4:G$1002))/STDEV(G$4:G$1002))</f>
        <v>-1.1206177303258078</v>
      </c>
      <c r="L126" s="11">
        <f>IF(H126="",-1,(H126-AVERAGE(H$4:H$1002))/STDEV(H$4:H$1002))</f>
        <v>-1</v>
      </c>
      <c r="M126" s="11">
        <f>IF(I126="",-1,(I126-AVERAGE(I$4:I$1002))/STDEV(I$4:I$1002))</f>
        <v>-0.4951865620610359</v>
      </c>
      <c r="N126" s="11">
        <f>($J$2*J126+$K$2*K126+$L$2*L126+$M$2*M126+3*AVERAGE(J126:K126)+2*AVERAGE(L126:M126))/(SUM($J$2:$M$2)+5)</f>
        <v>-0.89093724531289653</v>
      </c>
      <c r="O126" s="11">
        <f>($J$2*J126+$K$2*K126+$L$2*L126+$M$2*M126+3*AVERAGE(J126:K126)+2*AVERAGE(L126:M126))/(SUM($J$2:$M$2)+5)+P126+Q126</f>
        <v>-0.2909372453128965</v>
      </c>
      <c r="P126">
        <f>VLOOKUP(D126,COND!$A$2:$B$35,2,FALSE)</f>
        <v>0.4</v>
      </c>
      <c r="Q126">
        <f>VLOOKUP(C126,COND!$D$2:$E$14,2,FALSE)</f>
        <v>0.2</v>
      </c>
      <c r="R126" s="11">
        <f>STANDARDIZE(O126,AVERAGE($O$4:$O$203),STDEV($O$4:$O$203))</f>
        <v>-0.44644995456551839</v>
      </c>
      <c r="S126" s="14">
        <f>RANK(O126,$O$4:$O$1002)</f>
        <v>123</v>
      </c>
      <c r="T126" s="14">
        <f>RANK(R126,$R$4:$R$203)</f>
        <v>123</v>
      </c>
      <c r="U126">
        <f>IF(F126="",0,F126)+G126</f>
        <v>6.7</v>
      </c>
      <c r="V126">
        <f>MAX($U$4:$U$203)-U126</f>
        <v>110.39999999999999</v>
      </c>
      <c r="W126" t="e">
        <f>VLOOKUP(B126,Summary!$Q$3:$U$575,5,FALSE)</f>
        <v>#N/A</v>
      </c>
      <c r="X126" s="15" t="e">
        <f>AVERAGE(F126:G126)+AVERAGE(F126:G126)/(ABS(F126-G126))</f>
        <v>#VALUE!</v>
      </c>
      <c r="Y126" s="15" t="e">
        <f>AVERAGE(H126:I126)+AVERAGE(H126:I126)/(ABS(I126-H126))</f>
        <v>#VALUE!</v>
      </c>
    </row>
    <row r="127" spans="1:25" ht="15.75" thickBot="1">
      <c r="A127">
        <f>RANK(G127,$G$4:$G$1202)</f>
        <v>130</v>
      </c>
      <c r="B127" s="7" t="s">
        <v>590</v>
      </c>
      <c r="C127" t="str">
        <f>IF(ISNA(VLOOKUP($B127,Batters2!$B$1:$Y$1001,C$1,FALSE)),"",VLOOKUP($B127,Batters2!$B$1:$Y$1001,C$1,FALSE))</f>
        <v>LF</v>
      </c>
      <c r="D127">
        <f>IF(ISNA(VLOOKUP($B127,Batters2!$B$1:$Y$1001,D$1,FALSE)),"",VLOOKUP($B127,Batters2!$B$1:$Y$1001,D$1,FALSE)+1)</f>
        <v>28</v>
      </c>
      <c r="E127" t="str">
        <f>IF(ISNA(VLOOKUP($B127,Batters2!$B$1:$Y$1001,E$1,FALSE)),"",VLOOKUP($B127,Batters2!$B$1:$Y$1001,E$1,FALSE))</f>
        <v>MAN</v>
      </c>
      <c r="F127">
        <f>IF(ISNA(VLOOKUP($B127,Batters1!$B$1:$Y$985,F$1,FALSE)),"",VLOOKUP($B127,Batters1!$B$1:$Y$985,F$1,FALSE))</f>
        <v>18</v>
      </c>
      <c r="G127">
        <f>IF(ISNA(VLOOKUP($B127,Batters2!$B$1:$Y$1001,G$1,FALSE)),"",VLOOKUP($B127,Batters2!$B$1:$Y$1001,G$1,FALSE))</f>
        <v>13</v>
      </c>
      <c r="H127">
        <f>IF(ISNA(VLOOKUP($B127,Batters1!$B$1:$Y$985,H$1,FALSE)),"",VLOOKUP($B127,Batters1!$B$1:$Y$985,H$1,FALSE))</f>
        <v>-2.3700000000000028</v>
      </c>
      <c r="I127">
        <f>IF(ISNA(VLOOKUP($B127,Batters2!$B$1:$Y$1001,I$1,FALSE)),"",VLOOKUP($B127,Batters2!$B$1:$Y$1001,I$1,FALSE))</f>
        <v>1.6199999999999823</v>
      </c>
      <c r="J127" s="11">
        <f>IF(F127="",-1,(F127-AVERAGE(F$4:F$1002))/STDEV(F$4:F$1002))</f>
        <v>-0.57131714341588602</v>
      </c>
      <c r="K127" s="11">
        <f>IF(G127="",-1,(G127-AVERAGE(G$4:G$1002))/STDEV(G$4:G$1002))</f>
        <v>-0.68437762768715782</v>
      </c>
      <c r="L127" s="11">
        <f>IF(H127="",-1,(H127-AVERAGE(H$4:H$1002))/STDEV(H$4:H$1002))</f>
        <v>-0.65174707181668434</v>
      </c>
      <c r="M127" s="11">
        <f>IF(I127="",-1,(I127-AVERAGE(I$4:I$1002))/STDEV(I$4:I$1002))</f>
        <v>-0.15293775264542839</v>
      </c>
      <c r="N127" s="11">
        <f>($J$2*J127+$K$2*K127+$L$2*L127+$M$2*M127+3*AVERAGE(J127:K127)+2*AVERAGE(L127:M127))/(SUM($J$2:$M$2)+5)</f>
        <v>-0.49625836802958173</v>
      </c>
      <c r="O127" s="11">
        <f>($J$2*J127+$K$2*K127+$L$2*L127+$M$2*M127+3*AVERAGE(J127:K127)+2*AVERAGE(L127:M127))/(SUM($J$2:$M$2)+5)+P127+Q127</f>
        <v>-0.29625836802958172</v>
      </c>
      <c r="P127">
        <f>VLOOKUP(D127,COND!$A$2:$B$35,2,FALSE)</f>
        <v>0.3</v>
      </c>
      <c r="Q127">
        <f>VLOOKUP(C127,COND!$D$2:$E$14,2,FALSE)</f>
        <v>-0.1</v>
      </c>
      <c r="R127" s="11">
        <f>STANDARDIZE(O127,AVERAGE($O$4:$O$203),STDEV($O$4:$O$203))</f>
        <v>-0.4528458788999698</v>
      </c>
      <c r="S127" s="14">
        <f>RANK(O127,$O$4:$O$1002)</f>
        <v>124</v>
      </c>
      <c r="T127" s="14">
        <f>RANK(R127,$R$4:$R$203)</f>
        <v>124</v>
      </c>
      <c r="U127">
        <f>IF(F127="",0,F127)+G127</f>
        <v>31</v>
      </c>
      <c r="V127">
        <f>MAX($U$4:$U$203)-U127</f>
        <v>86.1</v>
      </c>
      <c r="W127" t="e">
        <f>VLOOKUP(B127,Summary!$Q$3:$U$575,5,FALSE)</f>
        <v>#N/A</v>
      </c>
      <c r="X127" s="15">
        <f>AVERAGE(F127:G127)+AVERAGE(F127:G127)/(ABS(F127-G127))</f>
        <v>18.600000000000001</v>
      </c>
      <c r="Y127" s="15">
        <f>AVERAGE(H127:I127)+AVERAGE(H127:I127)/(ABS(I127-H127))</f>
        <v>-0.46898496240602816</v>
      </c>
    </row>
    <row r="128" spans="1:25" ht="15.75" thickBot="1">
      <c r="A128">
        <f>RANK(G128,$G$4:$G$1202)</f>
        <v>76</v>
      </c>
      <c r="B128" s="4" t="s">
        <v>285</v>
      </c>
      <c r="C128" t="str">
        <f>IF(ISNA(VLOOKUP($B128,Batters2!$B$1:$Y$1001,C$1,FALSE)),"",VLOOKUP($B128,Batters2!$B$1:$Y$1001,C$1,FALSE))</f>
        <v>1B</v>
      </c>
      <c r="D128">
        <f>IF(ISNA(VLOOKUP($B128,Batters2!$B$1:$Y$1001,D$1,FALSE)),"",VLOOKUP($B128,Batters2!$B$1:$Y$1001,D$1,FALSE)+1)</f>
        <v>30</v>
      </c>
      <c r="E128" t="str">
        <f>IF(ISNA(VLOOKUP($B128,Batters2!$B$1:$Y$1001,E$1,FALSE)),"",VLOOKUP($B128,Batters2!$B$1:$Y$1001,E$1,FALSE))</f>
        <v>CON</v>
      </c>
      <c r="F128">
        <f>IF(ISNA(VLOOKUP($B128,Batters1!$B$1:$Y$985,F$1,FALSE)),"",VLOOKUP($B128,Batters1!$B$1:$Y$985,F$1,FALSE))</f>
        <v>28.4</v>
      </c>
      <c r="G128">
        <f>IF(ISNA(VLOOKUP($B128,Batters2!$B$1:$Y$1001,G$1,FALSE)),"",VLOOKUP($B128,Batters2!$B$1:$Y$1001,G$1,FALSE))</f>
        <v>25.3</v>
      </c>
      <c r="H128">
        <f>IF(ISNA(VLOOKUP($B128,Batters1!$B$1:$Y$985,H$1,FALSE)),"",VLOOKUP($B128,Batters1!$B$1:$Y$985,H$1,FALSE))</f>
        <v>5.9000000000000039</v>
      </c>
      <c r="I128">
        <f>IF(ISNA(VLOOKUP($B128,Batters2!$B$1:$Y$1001,I$1,FALSE)),"",VLOOKUP($B128,Batters2!$B$1:$Y$1001,I$1,FALSE))</f>
        <v>-3.2099999999999884</v>
      </c>
      <c r="J128" s="11">
        <f>IF(F128="",-1,(F128-AVERAGE(F$4:F$1002))/STDEV(F$4:F$1002))</f>
        <v>7.2728801972528692E-2</v>
      </c>
      <c r="K128" s="11">
        <f>IF(G128="",-1,(G128-AVERAGE(G$4:G$1002))/STDEV(G$4:G$1002))</f>
        <v>0.16732923936925431</v>
      </c>
      <c r="L128" s="11">
        <f>IF(H128="",-1,(H128-AVERAGE(H$4:H$1002))/STDEV(H$4:H$1002))</f>
        <v>-6.9537878912188753E-2</v>
      </c>
      <c r="M128" s="11">
        <f>IF(I128="",-1,(I128-AVERAGE(I$4:I$1002))/STDEV(I$4:I$1002))</f>
        <v>-0.55514255787106792</v>
      </c>
      <c r="N128" s="11">
        <f>($J$2*J128+$K$2*K128+$L$2*L128+$M$2*M128+3*AVERAGE(J128:K128)+2*AVERAGE(L128:M128))/(SUM($J$2:$M$2)+5)</f>
        <v>-0.10195797383995656</v>
      </c>
      <c r="O128" s="11">
        <f>($J$2*J128+$K$2*K128+$L$2*L128+$M$2*M128+3*AVERAGE(J128:K128)+2*AVERAGE(L128:M128))/(SUM($J$2:$M$2)+5)+P128+Q128</f>
        <v>-0.30195797383995654</v>
      </c>
      <c r="P128">
        <f>VLOOKUP(D128,COND!$A$2:$B$35,2,FALSE)</f>
        <v>0.1</v>
      </c>
      <c r="Q128">
        <f>VLOOKUP(C128,COND!$D$2:$E$14,2,FALSE)</f>
        <v>-0.3</v>
      </c>
      <c r="R128" s="11">
        <f>STANDARDIZE(O128,AVERAGE($O$4:$O$203),STDEV($O$4:$O$203))</f>
        <v>-0.45969673527752497</v>
      </c>
      <c r="S128" s="14">
        <f>RANK(O128,$O$4:$O$1002)</f>
        <v>125</v>
      </c>
      <c r="T128" s="14">
        <f>RANK(R128,$R$4:$R$203)</f>
        <v>125</v>
      </c>
      <c r="U128">
        <f>IF(F128="",0,F128)+G128</f>
        <v>53.7</v>
      </c>
      <c r="V128">
        <f>MAX($U$4:$U$203)-U128</f>
        <v>63.399999999999991</v>
      </c>
      <c r="W128" t="e">
        <f>VLOOKUP(B128,Summary!$Q$3:$U$575,5,FALSE)</f>
        <v>#N/A</v>
      </c>
      <c r="X128" s="15">
        <f>AVERAGE(F128:G128)+AVERAGE(F128:G128)/(ABS(F128-G128))</f>
        <v>35.511290322580649</v>
      </c>
      <c r="Y128" s="15">
        <f>AVERAGE(H128:I128)+AVERAGE(H128:I128)/(ABS(I128-H128))</f>
        <v>1.492639956092215</v>
      </c>
    </row>
    <row r="129" spans="1:25" ht="15.75" thickBot="1">
      <c r="A129">
        <f>RANK(G129,$G$4:$G$1202)</f>
        <v>130</v>
      </c>
      <c r="B129" s="4" t="s">
        <v>299</v>
      </c>
      <c r="C129" t="str">
        <f>IF(ISNA(VLOOKUP($B129,Batters2!$B$1:$Y$1001,C$1,FALSE)),"",VLOOKUP($B129,Batters2!$B$1:$Y$1001,C$1,FALSE))</f>
        <v>2B</v>
      </c>
      <c r="D129">
        <f>IF(ISNA(VLOOKUP($B129,Batters2!$B$1:$Y$1001,D$1,FALSE)),"",VLOOKUP($B129,Batters2!$B$1:$Y$1001,D$1,FALSE)+1)</f>
        <v>30</v>
      </c>
      <c r="E129" t="str">
        <f>IF(ISNA(VLOOKUP($B129,Batters2!$B$1:$Y$1001,E$1,FALSE)),"",VLOOKUP($B129,Batters2!$B$1:$Y$1001,E$1,FALSE))</f>
        <v>KEN(2)</v>
      </c>
      <c r="F129">
        <f>IF(ISNA(VLOOKUP($B129,Batters1!$B$1:$Y$985,F$1,FALSE)),"",VLOOKUP($B129,Batters1!$B$1:$Y$985,F$1,FALSE))</f>
        <v>25.8</v>
      </c>
      <c r="G129">
        <f>IF(ISNA(VLOOKUP($B129,Batters2!$B$1:$Y$1001,G$1,FALSE)),"",VLOOKUP($B129,Batters2!$B$1:$Y$1001,G$1,FALSE))</f>
        <v>13</v>
      </c>
      <c r="H129">
        <f>IF(ISNA(VLOOKUP($B129,Batters1!$B$1:$Y$985,H$1,FALSE)),"",VLOOKUP($B129,Batters1!$B$1:$Y$985,H$1,FALSE))</f>
        <v>0.56999999999998252</v>
      </c>
      <c r="I129">
        <f>IF(ISNA(VLOOKUP($B129,Batters2!$B$1:$Y$1001,I$1,FALSE)),"",VLOOKUP($B129,Batters2!$B$1:$Y$1001,I$1,FALSE))</f>
        <v>-3.4599999999999946</v>
      </c>
      <c r="J129" s="11">
        <f>IF(F129="",-1,(F129-AVERAGE(F$4:F$1002))/STDEV(F$4:F$1002))</f>
        <v>-8.8282684374574871E-2</v>
      </c>
      <c r="K129" s="11">
        <f>IF(G129="",-1,(G129-AVERAGE(G$4:G$1002))/STDEV(G$4:G$1002))</f>
        <v>-0.68437762768715782</v>
      </c>
      <c r="L129" s="11">
        <f>IF(H129="",-1,(H129-AVERAGE(H$4:H$1002))/STDEV(H$4:H$1002))</f>
        <v>-0.44477064773697367</v>
      </c>
      <c r="M129" s="11">
        <f>IF(I129="",-1,(I129-AVERAGE(I$4:I$1002))/STDEV(I$4:I$1002))</f>
        <v>-0.57596061197177462</v>
      </c>
      <c r="N129" s="11">
        <f>($J$2*J129+$K$2*K129+$L$2*L129+$M$2*M129+3*AVERAGE(J129:K129)+2*AVERAGE(L129:M129))/(SUM($J$2:$M$2)+5)</f>
        <v>-0.5035007887843379</v>
      </c>
      <c r="O129" s="11">
        <f>($J$2*J129+$K$2*K129+$L$2*L129+$M$2*M129+3*AVERAGE(J129:K129)+2*AVERAGE(L129:M129))/(SUM($J$2:$M$2)+5)+P129+Q129</f>
        <v>-0.30350078878433795</v>
      </c>
      <c r="P129">
        <f>VLOOKUP(D129,COND!$A$2:$B$35,2,FALSE)</f>
        <v>0.1</v>
      </c>
      <c r="Q129">
        <f>VLOOKUP(C129,COND!$D$2:$E$14,2,FALSE)</f>
        <v>0.1</v>
      </c>
      <c r="R129" s="11">
        <f>STANDARDIZE(O129,AVERAGE($O$4:$O$203),STDEV($O$4:$O$203))</f>
        <v>-0.46155117994488487</v>
      </c>
      <c r="S129" s="14">
        <f>RANK(O129,$O$4:$O$1002)</f>
        <v>126</v>
      </c>
      <c r="T129" s="14">
        <f>RANK(R129,$R$4:$R$203)</f>
        <v>126</v>
      </c>
      <c r="U129">
        <f>IF(F129="",0,F129)+G129</f>
        <v>38.799999999999997</v>
      </c>
      <c r="V129">
        <f>MAX($U$4:$U$203)-U129</f>
        <v>78.3</v>
      </c>
      <c r="W129" t="e">
        <f>VLOOKUP(B129,Summary!$Q$3:$U$575,5,FALSE)</f>
        <v>#N/A</v>
      </c>
      <c r="X129" s="15">
        <f>AVERAGE(F129:G129)+AVERAGE(F129:G129)/(ABS(F129-G129))</f>
        <v>20.915624999999999</v>
      </c>
      <c r="Y129" s="15">
        <f>AVERAGE(H129:I129)+AVERAGE(H129:I129)/(ABS(I129-H129))</f>
        <v>-1.8035607940446745</v>
      </c>
    </row>
    <row r="130" spans="1:25" ht="15.75" thickBot="1">
      <c r="A130">
        <f>RANK(G130,$G$4:$G$1202)</f>
        <v>170</v>
      </c>
      <c r="B130" s="4" t="s">
        <v>614</v>
      </c>
      <c r="C130" t="str">
        <f>IF(ISNA(VLOOKUP($B130,Batters2!$B$1:$Y$1001,C$1,FALSE)),"",VLOOKUP($B130,Batters2!$B$1:$Y$1001,C$1,FALSE))</f>
        <v>2B</v>
      </c>
      <c r="D130">
        <f>IF(ISNA(VLOOKUP($B130,Batters2!$B$1:$Y$1001,D$1,FALSE)),"",VLOOKUP($B130,Batters2!$B$1:$Y$1001,D$1,FALSE)+1)</f>
        <v>28</v>
      </c>
      <c r="E130" t="str">
        <f>IF(ISNA(VLOOKUP($B130,Batters2!$B$1:$Y$1001,E$1,FALSE)),"",VLOOKUP($B130,Batters2!$B$1:$Y$1001,E$1,FALSE))</f>
        <v>YUM</v>
      </c>
      <c r="F130">
        <f>IF(ISNA(VLOOKUP($B130,Batters1!$B$1:$Y$985,F$1,FALSE)),"",VLOOKUP($B130,Batters1!$B$1:$Y$985,F$1,FALSE))</f>
        <v>10.3</v>
      </c>
      <c r="G130">
        <f>IF(ISNA(VLOOKUP($B130,Batters2!$B$1:$Y$1001,G$1,FALSE)),"",VLOOKUP($B130,Batters2!$B$1:$Y$1001,G$1,FALSE))</f>
        <v>8.4</v>
      </c>
      <c r="H130">
        <f>IF(ISNA(VLOOKUP($B130,Batters1!$B$1:$Y$985,H$1,FALSE)),"",VLOOKUP($B130,Batters1!$B$1:$Y$985,H$1,FALSE))</f>
        <v>1.7499999999999893</v>
      </c>
      <c r="I130">
        <f>IF(ISNA(VLOOKUP($B130,Batters2!$B$1:$Y$1001,I$1,FALSE)),"",VLOOKUP($B130,Batters2!$B$1:$Y$1001,I$1,FALSE))</f>
        <v>-8.0000000000000515E-2</v>
      </c>
      <c r="J130" s="11">
        <f>IF(F130="",-1,(F130-AVERAGE(F$4:F$1002))/STDEV(F$4:F$1002))</f>
        <v>-1.0481588529823085</v>
      </c>
      <c r="K130" s="11">
        <f>IF(G130="",-1,(G130-AVERAGE(G$4:G$1002))/STDEV(G$4:G$1002))</f>
        <v>-1.0029021470741086</v>
      </c>
      <c r="L130" s="11">
        <f>IF(H130="",-1,(H130-AVERAGE(H$4:H$1002))/STDEV(H$4:H$1002))</f>
        <v>-0.3616984775281093</v>
      </c>
      <c r="M130" s="11">
        <f>IF(I130="",-1,(I130-AVERAGE(I$4:I$1002))/STDEV(I$4:I$1002))</f>
        <v>-0.29450052053022852</v>
      </c>
      <c r="N130" s="11">
        <f>($J$2*J130+$K$2*K130+$L$2*L130+$M$2*M130+3*AVERAGE(J130:K130)+2*AVERAGE(L130:M130))/(SUM($J$2:$M$2)+5)</f>
        <v>-0.71252096368896689</v>
      </c>
      <c r="O130" s="11">
        <f>($J$2*J130+$K$2*K130+$L$2*L130+$M$2*M130+3*AVERAGE(J130:K130)+2*AVERAGE(L130:M130))/(SUM($J$2:$M$2)+5)+P130+Q130</f>
        <v>-0.31252096368896687</v>
      </c>
      <c r="P130">
        <f>VLOOKUP(D130,COND!$A$2:$B$35,2,FALSE)</f>
        <v>0.3</v>
      </c>
      <c r="Q130">
        <f>VLOOKUP(C130,COND!$D$2:$E$14,2,FALSE)</f>
        <v>0.1</v>
      </c>
      <c r="R130" s="11">
        <f>STANDARDIZE(O130,AVERAGE($O$4:$O$203),STDEV($O$4:$O$203))</f>
        <v>-0.47239331970471793</v>
      </c>
      <c r="S130" s="14">
        <f>RANK(O130,$O$4:$O$1002)</f>
        <v>127</v>
      </c>
      <c r="T130" s="14">
        <f>RANK(R130,$R$4:$R$203)</f>
        <v>127</v>
      </c>
      <c r="U130">
        <f>IF(F130="",0,F130)+G130</f>
        <v>18.700000000000003</v>
      </c>
      <c r="V130">
        <f>MAX($U$4:$U$203)-U130</f>
        <v>98.399999999999991</v>
      </c>
      <c r="W130" t="e">
        <f>VLOOKUP(B130,Summary!$Q$3:$U$575,5,FALSE)</f>
        <v>#N/A</v>
      </c>
      <c r="X130" s="15">
        <f>AVERAGE(F130:G130)+AVERAGE(F130:G130)/(ABS(F130-G130))</f>
        <v>14.271052631578948</v>
      </c>
      <c r="Y130" s="15">
        <f>AVERAGE(H130:I130)+AVERAGE(H130:I130)/(ABS(I130-H130))</f>
        <v>1.2912841530054584</v>
      </c>
    </row>
    <row r="131" spans="1:25" ht="15.75" thickBot="1">
      <c r="A131">
        <f>RANK(G131,$G$4:$G$1202)</f>
        <v>58</v>
      </c>
      <c r="B131" s="7" t="s">
        <v>66</v>
      </c>
      <c r="C131" t="str">
        <f>IF(ISNA(VLOOKUP($B131,Batters2!$B$1:$Y$1001,C$1,FALSE)),"",VLOOKUP($B131,Batters2!$B$1:$Y$1001,C$1,FALSE))</f>
        <v>C</v>
      </c>
      <c r="D131">
        <f>IF(ISNA(VLOOKUP($B131,Batters2!$B$1:$Y$1001,D$1,FALSE)),"",VLOOKUP($B131,Batters2!$B$1:$Y$1001,D$1,FALSE)+1)</f>
        <v>34</v>
      </c>
      <c r="E131" t="str">
        <f>IF(ISNA(VLOOKUP($B131,Batters2!$B$1:$Y$1001,E$1,FALSE)),"",VLOOKUP($B131,Batters2!$B$1:$Y$1001,E$1,FALSE))</f>
        <v>LON</v>
      </c>
      <c r="F131">
        <f>IF(ISNA(VLOOKUP($B131,Batters1!$B$1:$Y$985,F$1,FALSE)),"",VLOOKUP($B131,Batters1!$B$1:$Y$985,F$1,FALSE))</f>
        <v>19.399999999999999</v>
      </c>
      <c r="G131">
        <f>IF(ISNA(VLOOKUP($B131,Batters2!$B$1:$Y$1001,G$1,FALSE)),"",VLOOKUP($B131,Batters2!$B$1:$Y$1001,G$1,FALSE))</f>
        <v>29.5</v>
      </c>
      <c r="H131">
        <f>IF(ISNA(VLOOKUP($B131,Batters1!$B$1:$Y$985,H$1,FALSE)),"",VLOOKUP($B131,Batters1!$B$1:$Y$985,H$1,FALSE))</f>
        <v>3.3699999999999992</v>
      </c>
      <c r="I131">
        <f>IF(ISNA(VLOOKUP($B131,Batters2!$B$1:$Y$1001,I$1,FALSE)),"",VLOOKUP($B131,Batters2!$B$1:$Y$1001,I$1,FALSE))</f>
        <v>-0.78999999999999915</v>
      </c>
      <c r="J131" s="11">
        <f>IF(F131="",-1,(F131-AVERAGE(F$4:F$1002))/STDEV(F$4:F$1002))</f>
        <v>-0.48461865076744565</v>
      </c>
      <c r="K131" s="11">
        <f>IF(G131="",-1,(G131-AVERAGE(G$4:G$1002))/STDEV(G$4:G$1002))</f>
        <v>0.45815597446168765</v>
      </c>
      <c r="L131" s="11">
        <f>IF(H131="",-1,(H131-AVERAGE(H$4:H$1002))/STDEV(H$4:H$1002))</f>
        <v>-0.24765024385153281</v>
      </c>
      <c r="M131" s="11">
        <f>IF(I131="",-1,(I131-AVERAGE(I$4:I$1002))/STDEV(I$4:I$1002))</f>
        <v>-0.35362379417623369</v>
      </c>
      <c r="N131" s="11">
        <f>($J$2*J131+$K$2*K131+$L$2*L131+$M$2*M131+3*AVERAGE(J131:K131)+2*AVERAGE(L131:M131))/(SUM($J$2:$M$2)+5)</f>
        <v>-6.5425018970321505E-2</v>
      </c>
      <c r="O131" s="11">
        <f>($J$2*J131+$K$2*K131+$L$2*L131+$M$2*M131+3*AVERAGE(J131:K131)+2*AVERAGE(L131:M131))/(SUM($J$2:$M$2)+5)+P131+Q131</f>
        <v>-0.31542501897032155</v>
      </c>
      <c r="P131">
        <f>VLOOKUP(D131,COND!$A$2:$B$35,2,FALSE)</f>
        <v>-0.45</v>
      </c>
      <c r="Q131">
        <f>VLOOKUP(C131,COND!$D$2:$E$14,2,FALSE)</f>
        <v>0.2</v>
      </c>
      <c r="R131" s="11">
        <f>STANDARDIZE(O131,AVERAGE($O$4:$O$203),STDEV($O$4:$O$203))</f>
        <v>-0.47588395858518695</v>
      </c>
      <c r="S131" s="14">
        <f>RANK(O131,$O$4:$O$1002)</f>
        <v>128</v>
      </c>
      <c r="T131" s="14">
        <f>RANK(R131,$R$4:$R$203)</f>
        <v>128</v>
      </c>
      <c r="U131">
        <f>IF(F131="",0,F131)+G131</f>
        <v>48.9</v>
      </c>
      <c r="V131">
        <f>MAX($U$4:$U$203)-U131</f>
        <v>68.199999999999989</v>
      </c>
      <c r="W131" t="e">
        <f>VLOOKUP(B131,Summary!$Q$3:$U$575,5,FALSE)</f>
        <v>#N/A</v>
      </c>
      <c r="X131" s="15">
        <f>AVERAGE(F131:G131)+AVERAGE(F131:G131)/(ABS(F131-G131))</f>
        <v>26.87079207920792</v>
      </c>
      <c r="Y131" s="15">
        <f>AVERAGE(H131:I131)+AVERAGE(H131:I131)/(ABS(I131-H131))</f>
        <v>1.600096153846154</v>
      </c>
    </row>
    <row r="132" spans="1:25" ht="15.75" thickBot="1">
      <c r="A132">
        <f>RANK(G132,$G$4:$G$1202)</f>
        <v>148</v>
      </c>
      <c r="B132" s="4" t="s">
        <v>385</v>
      </c>
      <c r="C132" t="str">
        <f>IF(ISNA(VLOOKUP($B132,Batters2!$B$1:$Y$1001,C$1,FALSE)),"",VLOOKUP($B132,Batters2!$B$1:$Y$1001,C$1,FALSE))</f>
        <v>C</v>
      </c>
      <c r="D132">
        <f>IF(ISNA(VLOOKUP($B132,Batters2!$B$1:$Y$1001,D$1,FALSE)),"",VLOOKUP($B132,Batters2!$B$1:$Y$1001,D$1,FALSE)+1)</f>
        <v>30</v>
      </c>
      <c r="E132" t="str">
        <f>IF(ISNA(VLOOKUP($B132,Batters2!$B$1:$Y$1001,E$1,FALSE)),"",VLOOKUP($B132,Batters2!$B$1:$Y$1001,E$1,FALSE))</f>
        <v>AUR</v>
      </c>
      <c r="F132">
        <f>IF(ISNA(VLOOKUP($B132,Batters1!$B$1:$Y$985,F$1,FALSE)),"",VLOOKUP($B132,Batters1!$B$1:$Y$985,F$1,FALSE))</f>
        <v>25.6</v>
      </c>
      <c r="G132">
        <f>IF(ISNA(VLOOKUP($B132,Batters2!$B$1:$Y$1001,G$1,FALSE)),"",VLOOKUP($B132,Batters2!$B$1:$Y$1001,G$1,FALSE))</f>
        <v>11.2</v>
      </c>
      <c r="H132">
        <f>IF(ISNA(VLOOKUP($B132,Batters1!$B$1:$Y$985,H$1,FALSE)),"",VLOOKUP($B132,Batters1!$B$1:$Y$985,H$1,FALSE))</f>
        <v>4.25</v>
      </c>
      <c r="I132">
        <f>IF(ISNA(VLOOKUP($B132,Batters2!$B$1:$Y$1001,I$1,FALSE)),"",VLOOKUP($B132,Batters2!$B$1:$Y$1001,I$1,FALSE))</f>
        <v>-7.8599999999999905</v>
      </c>
      <c r="J132" s="11">
        <f>IF(F132="",-1,(F132-AVERAGE(F$4:F$1002))/STDEV(F$4:F$1002))</f>
        <v>-0.10066818332435204</v>
      </c>
      <c r="K132" s="11">
        <f>IF(G132="",-1,(G132-AVERAGE(G$4:G$1002))/STDEV(G$4:G$1002))</f>
        <v>-0.8090176570124864</v>
      </c>
      <c r="L132" s="11">
        <f>IF(H132="",-1,(H132-AVERAGE(H$4:H$1002))/STDEV(H$4:H$1002))</f>
        <v>-0.18569811691610885</v>
      </c>
      <c r="M132" s="11">
        <f>IF(I132="",-1,(I132-AVERAGE(I$4:I$1002))/STDEV(I$4:I$1002))</f>
        <v>-0.94235836414420171</v>
      </c>
      <c r="N132" s="11">
        <f>($J$2*J132+$K$2*K132+$L$2*L132+$M$2*M132+3*AVERAGE(J132:K132)+2*AVERAGE(L132:M132))/(SUM($J$2:$M$2)+5)</f>
        <v>-0.62970694823145468</v>
      </c>
      <c r="O132" s="11">
        <f>($J$2*J132+$K$2*K132+$L$2*L132+$M$2*M132+3*AVERAGE(J132:K132)+2*AVERAGE(L132:M132))/(SUM($J$2:$M$2)+5)+P132+Q132</f>
        <v>-0.32970694823145469</v>
      </c>
      <c r="P132">
        <f>VLOOKUP(D132,COND!$A$2:$B$35,2,FALSE)</f>
        <v>0.1</v>
      </c>
      <c r="Q132">
        <f>VLOOKUP(C132,COND!$D$2:$E$14,2,FALSE)</f>
        <v>0.2</v>
      </c>
      <c r="R132" s="11">
        <f>STANDARDIZE(O132,AVERAGE($O$4:$O$203),STDEV($O$4:$O$203))</f>
        <v>-0.49305066263765401</v>
      </c>
      <c r="S132" s="14">
        <f>RANK(O132,$O$4:$O$1002)</f>
        <v>129</v>
      </c>
      <c r="T132" s="14">
        <f>RANK(R132,$R$4:$R$203)</f>
        <v>129</v>
      </c>
      <c r="U132">
        <f>IF(F132="",0,F132)+G132</f>
        <v>36.799999999999997</v>
      </c>
      <c r="V132">
        <f>MAX($U$4:$U$203)-U132</f>
        <v>80.3</v>
      </c>
      <c r="W132" t="e">
        <f>VLOOKUP(B132,Summary!$Q$3:$U$575,5,FALSE)</f>
        <v>#N/A</v>
      </c>
      <c r="X132" s="15">
        <f>AVERAGE(F132:G132)+AVERAGE(F132:G132)/(ABS(F132-G132))</f>
        <v>19.677777777777777</v>
      </c>
      <c r="Y132" s="15">
        <f>AVERAGE(H132:I132)+AVERAGE(H132:I132)/(ABS(I132-H132))</f>
        <v>-1.9540503715937192</v>
      </c>
    </row>
    <row r="133" spans="1:25" ht="15.75" thickBot="1">
      <c r="A133">
        <f>RANK(G133,$G$4:$G$1202)</f>
        <v>62</v>
      </c>
      <c r="B133" s="4" t="s">
        <v>649</v>
      </c>
      <c r="C133" t="str">
        <f>IF(ISNA(VLOOKUP($B133,Batters2!$B$1:$Y$1001,C$1,FALSE)),"",VLOOKUP($B133,Batters2!$B$1:$Y$1001,C$1,FALSE))</f>
        <v>1B</v>
      </c>
      <c r="D133">
        <f>IF(ISNA(VLOOKUP($B133,Batters2!$B$1:$Y$1001,D$1,FALSE)),"",VLOOKUP($B133,Batters2!$B$1:$Y$1001,D$1,FALSE)+1)</f>
        <v>30</v>
      </c>
      <c r="E133" t="str">
        <f>IF(ISNA(VLOOKUP($B133,Batters2!$B$1:$Y$1001,E$1,FALSE)),"",VLOOKUP($B133,Batters2!$B$1:$Y$1001,E$1,FALSE))</f>
        <v>YUM</v>
      </c>
      <c r="F133" t="str">
        <f>IF(ISNA(VLOOKUP($B133,Batters1!$B$1:$Y$985,F$1,FALSE)),"",VLOOKUP($B133,Batters1!$B$1:$Y$985,F$1,FALSE))</f>
        <v/>
      </c>
      <c r="G133">
        <f>IF(ISNA(VLOOKUP($B133,Batters2!$B$1:$Y$1001,G$1,FALSE)),"",VLOOKUP($B133,Batters2!$B$1:$Y$1001,G$1,FALSE))</f>
        <v>28.7</v>
      </c>
      <c r="H133" t="str">
        <f>IF(ISNA(VLOOKUP($B133,Batters1!$B$1:$Y$985,H$1,FALSE)),"",VLOOKUP($B133,Batters1!$B$1:$Y$985,H$1,FALSE))</f>
        <v/>
      </c>
      <c r="I133">
        <f>IF(ISNA(VLOOKUP($B133,Batters2!$B$1:$Y$1001,I$1,FALSE)),"",VLOOKUP($B133,Batters2!$B$1:$Y$1001,I$1,FALSE))</f>
        <v>5.0899999999999803</v>
      </c>
      <c r="J133" s="11">
        <f>IF(F133="",-1,(F133-AVERAGE(F$4:F$1002))/STDEV(F$4:F$1002))</f>
        <v>-1</v>
      </c>
      <c r="K133" s="11">
        <f>IF(G133="",-1,(G133-AVERAGE(G$4:G$1002))/STDEV(G$4:G$1002))</f>
        <v>0.40276040587265266</v>
      </c>
      <c r="L133" s="11">
        <f>IF(H133="",-1,(H133-AVERAGE(H$4:H$1002))/STDEV(H$4:H$1002))</f>
        <v>-1</v>
      </c>
      <c r="M133" s="11">
        <f>IF(I133="",-1,(I133-AVERAGE(I$4:I$1002))/STDEV(I$4:I$1002))</f>
        <v>0.13601683827237221</v>
      </c>
      <c r="N133" s="11">
        <f>($J$2*J133+$K$2*K133+$L$2*L133+$M$2*M133+3*AVERAGE(J133:K133)+2*AVERAGE(L133:M133))/(SUM($J$2:$M$2)+5)</f>
        <v>-0.13584429052938465</v>
      </c>
      <c r="O133" s="11">
        <f>($J$2*J133+$K$2*K133+$L$2*L133+$M$2*M133+3*AVERAGE(J133:K133)+2*AVERAGE(L133:M133))/(SUM($J$2:$M$2)+5)+P133+Q133</f>
        <v>-0.33584429052938464</v>
      </c>
      <c r="P133">
        <f>VLOOKUP(D133,COND!$A$2:$B$35,2,FALSE)</f>
        <v>0.1</v>
      </c>
      <c r="Q133">
        <f>VLOOKUP(C133,COND!$D$2:$E$14,2,FALSE)</f>
        <v>-0.3</v>
      </c>
      <c r="R133" s="11">
        <f>STANDARDIZE(O133,AVERAGE($O$4:$O$203),STDEV($O$4:$O$203))</f>
        <v>-0.50042767291202728</v>
      </c>
      <c r="S133" s="14">
        <f>RANK(O133,$O$4:$O$1002)</f>
        <v>130</v>
      </c>
      <c r="T133" s="14">
        <f>RANK(R133,$R$4:$R$203)</f>
        <v>130</v>
      </c>
      <c r="U133">
        <f>IF(F133="",0,F133)+G133</f>
        <v>28.7</v>
      </c>
      <c r="V133">
        <f>MAX($U$4:$U$203)-U133</f>
        <v>88.399999999999991</v>
      </c>
      <c r="W133" t="e">
        <f>VLOOKUP(B133,Summary!$Q$3:$U$575,5,FALSE)</f>
        <v>#N/A</v>
      </c>
      <c r="X133" s="15" t="e">
        <f>AVERAGE(F133:G133)+AVERAGE(F133:G133)/(ABS(F133-G133))</f>
        <v>#VALUE!</v>
      </c>
      <c r="Y133" s="15" t="e">
        <f>AVERAGE(H133:I133)+AVERAGE(H133:I133)/(ABS(I133-H133))</f>
        <v>#VALUE!</v>
      </c>
    </row>
    <row r="134" spans="1:25" ht="15.75" thickBot="1">
      <c r="A134">
        <f>RANK(G134,$G$4:$G$1202)</f>
        <v>179</v>
      </c>
      <c r="B134" s="4" t="s">
        <v>609</v>
      </c>
      <c r="C134" t="str">
        <f>IF(ISNA(VLOOKUP($B134,Batters2!$B$1:$Y$1001,C$1,FALSE)),"",VLOOKUP($B134,Batters2!$B$1:$Y$1001,C$1,FALSE))</f>
        <v>C</v>
      </c>
      <c r="D134">
        <f>IF(ISNA(VLOOKUP($B134,Batters2!$B$1:$Y$1001,D$1,FALSE)),"",VLOOKUP($B134,Batters2!$B$1:$Y$1001,D$1,FALSE)+1)</f>
        <v>24</v>
      </c>
      <c r="E134" t="str">
        <f>IF(ISNA(VLOOKUP($B134,Batters2!$B$1:$Y$1001,E$1,FALSE)),"",VLOOKUP($B134,Batters2!$B$1:$Y$1001,E$1,FALSE))</f>
        <v>NO</v>
      </c>
      <c r="F134">
        <f>IF(ISNA(VLOOKUP($B134,Batters1!$B$1:$Y$985,F$1,FALSE)),"",VLOOKUP($B134,Batters1!$B$1:$Y$985,F$1,FALSE))</f>
        <v>10.7</v>
      </c>
      <c r="G134">
        <f>IF(ISNA(VLOOKUP($B134,Batters2!$B$1:$Y$1001,G$1,FALSE)),"",VLOOKUP($B134,Batters2!$B$1:$Y$1001,G$1,FALSE))</f>
        <v>7.4</v>
      </c>
      <c r="H134">
        <f>IF(ISNA(VLOOKUP($B134,Batters1!$B$1:$Y$985,H$1,FALSE)),"",VLOOKUP($B134,Batters1!$B$1:$Y$985,H$1,FALSE))</f>
        <v>3.219999999999998</v>
      </c>
      <c r="I134">
        <f>IF(ISNA(VLOOKUP($B134,Batters2!$B$1:$Y$1001,I$1,FALSE)),"",VLOOKUP($B134,Batters2!$B$1:$Y$1001,I$1,FALSE))</f>
        <v>-12.700000000000005</v>
      </c>
      <c r="J134" s="11">
        <f>IF(F134="",-1,(F134-AVERAGE(F$4:F$1002))/STDEV(F$4:F$1002))</f>
        <v>-1.0233878550827542</v>
      </c>
      <c r="K134" s="11">
        <f>IF(G134="",-1,(G134-AVERAGE(G$4:G$1002))/STDEV(G$4:G$1002))</f>
        <v>-1.0721466078104023</v>
      </c>
      <c r="L134" s="11">
        <f>IF(H134="",-1,(H134-AVERAGE(H$4:H$1002))/STDEV(H$4:H$1002))</f>
        <v>-0.25821026548825288</v>
      </c>
      <c r="M134" s="11">
        <f>IF(I134="",-1,(I134-AVERAGE(I$4:I$1002))/STDEV(I$4:I$1002))</f>
        <v>-1.3453958915338733</v>
      </c>
      <c r="N134" s="11">
        <f>($J$2*J134+$K$2*K134+$L$2*L134+$M$2*M134+3*AVERAGE(J134:K134)+2*AVERAGE(L134:M134))/(SUM($J$2:$M$2)+5)</f>
        <v>-1.0396040674548994</v>
      </c>
      <c r="O134" s="11">
        <f>($J$2*J134+$K$2*K134+$L$2*L134+$M$2*M134+3*AVERAGE(J134:K134)+2*AVERAGE(L134:M134))/(SUM($J$2:$M$2)+5)+P134+Q134</f>
        <v>-0.33960406745489941</v>
      </c>
      <c r="P134">
        <f>VLOOKUP(D134,COND!$A$2:$B$35,2,FALSE)</f>
        <v>0.5</v>
      </c>
      <c r="Q134">
        <f>VLOOKUP(C134,COND!$D$2:$E$14,2,FALSE)</f>
        <v>0.2</v>
      </c>
      <c r="R134" s="11">
        <f>STANDARDIZE(O134,AVERAGE($O$4:$O$203),STDEV($O$4:$O$203))</f>
        <v>-0.50494687872823685</v>
      </c>
      <c r="S134" s="14">
        <f>RANK(O134,$O$4:$O$1002)</f>
        <v>131</v>
      </c>
      <c r="T134" s="14">
        <f>RANK(R134,$R$4:$R$203)</f>
        <v>131</v>
      </c>
      <c r="U134">
        <f>IF(F134="",0,F134)+G134</f>
        <v>18.100000000000001</v>
      </c>
      <c r="V134">
        <f>MAX($U$4:$U$203)-U134</f>
        <v>99</v>
      </c>
      <c r="W134" t="e">
        <f>VLOOKUP(B134,Summary!$Q$3:$U$575,5,FALSE)</f>
        <v>#N/A</v>
      </c>
      <c r="X134" s="15">
        <f>AVERAGE(F134:G134)+AVERAGE(F134:G134)/(ABS(F134-G134))</f>
        <v>11.792424242424245</v>
      </c>
      <c r="Y134" s="15">
        <f>AVERAGE(H134:I134)+AVERAGE(H134:I134)/(ABS(I134-H134))</f>
        <v>-5.0377386934673405</v>
      </c>
    </row>
    <row r="135" spans="1:25" ht="15.75" thickBot="1">
      <c r="A135">
        <f>RANK(G135,$G$4:$G$1202)</f>
        <v>90</v>
      </c>
      <c r="B135" s="7" t="s">
        <v>655</v>
      </c>
      <c r="C135" t="str">
        <f>IF(ISNA(VLOOKUP($B135,Batters2!$B$1:$Y$1001,C$1,FALSE)),"",VLOOKUP($B135,Batters2!$B$1:$Y$1001,C$1,FALSE))</f>
        <v>2B</v>
      </c>
      <c r="D135">
        <f>IF(ISNA(VLOOKUP($B135,Batters2!$B$1:$Y$1001,D$1,FALSE)),"",VLOOKUP($B135,Batters2!$B$1:$Y$1001,D$1,FALSE)+1)</f>
        <v>29</v>
      </c>
      <c r="E135" t="str">
        <f>IF(ISNA(VLOOKUP($B135,Batters2!$B$1:$Y$1001,E$1,FALSE)),"",VLOOKUP($B135,Batters2!$B$1:$Y$1001,E$1,FALSE))</f>
        <v>CON</v>
      </c>
      <c r="F135" t="str">
        <f>IF(ISNA(VLOOKUP($B135,Batters1!$B$1:$Y$985,F$1,FALSE)),"",VLOOKUP($B135,Batters1!$B$1:$Y$985,F$1,FALSE))</f>
        <v/>
      </c>
      <c r="G135">
        <f>IF(ISNA(VLOOKUP($B135,Batters2!$B$1:$Y$1001,G$1,FALSE)),"",VLOOKUP($B135,Batters2!$B$1:$Y$1001,G$1,FALSE))</f>
        <v>22.2</v>
      </c>
      <c r="H135" t="str">
        <f>IF(ISNA(VLOOKUP($B135,Batters1!$B$1:$Y$985,H$1,FALSE)),"",VLOOKUP($B135,Batters1!$B$1:$Y$985,H$1,FALSE))</f>
        <v/>
      </c>
      <c r="I135">
        <f>IF(ISNA(VLOOKUP($B135,Batters2!$B$1:$Y$1001,I$1,FALSE)),"",VLOOKUP($B135,Batters2!$B$1:$Y$1001,I$1,FALSE))</f>
        <v>-8.4400000000000066</v>
      </c>
      <c r="J135" s="11">
        <f>IF(F135="",-1,(F135-AVERAGE(F$4:F$1002))/STDEV(F$4:F$1002))</f>
        <v>-1</v>
      </c>
      <c r="K135" s="11">
        <f>IF(G135="",-1,(G135-AVERAGE(G$4:G$1002))/STDEV(G$4:G$1002))</f>
        <v>-4.7328588913256135E-2</v>
      </c>
      <c r="L135" s="11">
        <f>IF(H135="",-1,(H135-AVERAGE(H$4:H$1002))/STDEV(H$4:H$1002))</f>
        <v>-1</v>
      </c>
      <c r="M135" s="11">
        <f>IF(I135="",-1,(I135-AVERAGE(I$4:I$1002))/STDEV(I$4:I$1002))</f>
        <v>-0.99065624965784116</v>
      </c>
      <c r="N135" s="11">
        <f>($J$2*J135+$K$2*K135+$L$2*L135+$M$2*M135+3*AVERAGE(J135:K135)+2*AVERAGE(L135:M135))/(SUM($J$2:$M$2)+5)</f>
        <v>-0.64508203275511156</v>
      </c>
      <c r="O135" s="11">
        <f>($J$2*J135+$K$2*K135+$L$2*L135+$M$2*M135+3*AVERAGE(J135:K135)+2*AVERAGE(L135:M135))/(SUM($J$2:$M$2)+5)+P135+Q135</f>
        <v>-0.34508203275511151</v>
      </c>
      <c r="P135">
        <f>VLOOKUP(D135,COND!$A$2:$B$35,2,FALSE)</f>
        <v>0.2</v>
      </c>
      <c r="Q135">
        <f>VLOOKUP(C135,COND!$D$2:$E$14,2,FALSE)</f>
        <v>0.1</v>
      </c>
      <c r="R135" s="11">
        <f>STANDARDIZE(O135,AVERAGE($O$4:$O$203),STDEV($O$4:$O$203))</f>
        <v>-0.51153132592714168</v>
      </c>
      <c r="S135" s="14">
        <f>RANK(O135,$O$4:$O$1002)</f>
        <v>132</v>
      </c>
      <c r="T135" s="14">
        <f>RANK(R135,$R$4:$R$203)</f>
        <v>132</v>
      </c>
      <c r="U135">
        <f>IF(F135="",0,F135)+G135</f>
        <v>22.2</v>
      </c>
      <c r="V135">
        <f>MAX($U$4:$U$203)-U135</f>
        <v>94.899999999999991</v>
      </c>
      <c r="W135" t="e">
        <f>VLOOKUP(B135,Summary!$Q$3:$U$575,5,FALSE)</f>
        <v>#N/A</v>
      </c>
      <c r="X135" s="15" t="e">
        <f>AVERAGE(F135:G135)+AVERAGE(F135:G135)/(ABS(F135-G135))</f>
        <v>#VALUE!</v>
      </c>
      <c r="Y135" s="15" t="e">
        <f>AVERAGE(H135:I135)+AVERAGE(H135:I135)/(ABS(I135-H135))</f>
        <v>#VALUE!</v>
      </c>
    </row>
    <row r="136" spans="1:25" ht="15.75" thickBot="1">
      <c r="A136">
        <f>RANK(G136,$G$4:$G$1202)</f>
        <v>92</v>
      </c>
      <c r="B136" s="7" t="s">
        <v>589</v>
      </c>
      <c r="C136" t="str">
        <f>IF(ISNA(VLOOKUP($B136,Batters2!$B$1:$Y$1001,C$1,FALSE)),"",VLOOKUP($B136,Batters2!$B$1:$Y$1001,C$1,FALSE))</f>
        <v>RF</v>
      </c>
      <c r="D136">
        <f>IF(ISNA(VLOOKUP($B136,Batters2!$B$1:$Y$1001,D$1,FALSE)),"",VLOOKUP($B136,Batters2!$B$1:$Y$1001,D$1,FALSE)+1)</f>
        <v>31</v>
      </c>
      <c r="E136" t="str">
        <f>IF(ISNA(VLOOKUP($B136,Batters2!$B$1:$Y$1001,E$1,FALSE)),"",VLOOKUP($B136,Batters2!$B$1:$Y$1001,E$1,FALSE))</f>
        <v>WV</v>
      </c>
      <c r="F136">
        <f>IF(ISNA(VLOOKUP($B136,Batters1!$B$1:$Y$985,F$1,FALSE)),"",VLOOKUP($B136,Batters1!$B$1:$Y$985,F$1,FALSE))</f>
        <v>18.3</v>
      </c>
      <c r="G136">
        <f>IF(ISNA(VLOOKUP($B136,Batters2!$B$1:$Y$1001,G$1,FALSE)),"",VLOOKUP($B136,Batters2!$B$1:$Y$1001,G$1,FALSE))</f>
        <v>21.5</v>
      </c>
      <c r="H136">
        <f>IF(ISNA(VLOOKUP($B136,Batters1!$B$1:$Y$985,H$1,FALSE)),"",VLOOKUP($B136,Batters1!$B$1:$Y$985,H$1,FALSE))</f>
        <v>-6.730000000000004</v>
      </c>
      <c r="I136">
        <f>IF(ISNA(VLOOKUP($B136,Batters2!$B$1:$Y$1001,I$1,FALSE)),"",VLOOKUP($B136,Batters2!$B$1:$Y$1001,I$1,FALSE))</f>
        <v>4.1500000000000119</v>
      </c>
      <c r="J136" s="11">
        <f>IF(F136="",-1,(F136-AVERAGE(F$4:F$1002))/STDEV(F$4:F$1002))</f>
        <v>-0.5527388949912202</v>
      </c>
      <c r="K136" s="11">
        <f>IF(G136="",-1,(G136-AVERAGE(G$4:G$1002))/STDEV(G$4:G$1002))</f>
        <v>-9.5799711428661644E-2</v>
      </c>
      <c r="L136" s="11">
        <f>IF(H136="",-1,(H136-AVERAGE(H$4:H$1002))/STDEV(H$4:H$1002))</f>
        <v>-0.95869170072401177</v>
      </c>
      <c r="M136" s="11">
        <f>IF(I136="",-1,(I136-AVERAGE(I$4:I$1002))/STDEV(I$4:I$1002))</f>
        <v>5.7740954853719863E-2</v>
      </c>
      <c r="N136" s="11">
        <f>($J$2*J136+$K$2*K136+$L$2*L136+$M$2*M136+3*AVERAGE(J136:K136)+2*AVERAGE(L136:M136))/(SUM($J$2:$M$2)+5)</f>
        <v>-0.25102221707826566</v>
      </c>
      <c r="O136" s="11">
        <f>($J$2*J136+$K$2*K136+$L$2*L136+$M$2*M136+3*AVERAGE(J136:K136)+2*AVERAGE(L136:M136))/(SUM($J$2:$M$2)+5)+P136+Q136</f>
        <v>-0.35102221707826564</v>
      </c>
      <c r="P136">
        <f>VLOOKUP(D136,COND!$A$2:$B$35,2,FALSE)</f>
        <v>0</v>
      </c>
      <c r="Q136">
        <f>VLOOKUP(C136,COND!$D$2:$E$14,2,FALSE)</f>
        <v>-0.1</v>
      </c>
      <c r="R136" s="11">
        <f>STANDARDIZE(O136,AVERAGE($O$4:$O$203),STDEV($O$4:$O$203))</f>
        <v>-0.51867135473054726</v>
      </c>
      <c r="S136" s="14">
        <f>RANK(O136,$O$4:$O$1002)</f>
        <v>133</v>
      </c>
      <c r="T136" s="14">
        <f>RANK(R136,$R$4:$R$203)</f>
        <v>133</v>
      </c>
      <c r="U136">
        <f>IF(F136="",0,F136)+G136</f>
        <v>39.799999999999997</v>
      </c>
      <c r="V136">
        <f>MAX($U$4:$U$203)-U136</f>
        <v>77.3</v>
      </c>
      <c r="W136" t="e">
        <f>VLOOKUP(B136,Summary!$Q$3:$U$575,5,FALSE)</f>
        <v>#N/A</v>
      </c>
      <c r="X136" s="15">
        <f>AVERAGE(F136:G136)+AVERAGE(F136:G136)/(ABS(F136-G136))</f>
        <v>26.118749999999999</v>
      </c>
      <c r="Y136" s="15">
        <f>AVERAGE(H136:I136)+AVERAGE(H136:I136)/(ABS(I136-H136))</f>
        <v>-1.4085661764705837</v>
      </c>
    </row>
    <row r="137" spans="1:25" ht="15.75" thickBot="1">
      <c r="A137">
        <f>RANK(G137,$G$4:$G$1202)</f>
        <v>159</v>
      </c>
      <c r="B137" s="4" t="s">
        <v>616</v>
      </c>
      <c r="C137" t="str">
        <f>IF(ISNA(VLOOKUP($B137,Batters2!$B$1:$Y$1001,C$1,FALSE)),"",VLOOKUP($B137,Batters2!$B$1:$Y$1001,C$1,FALSE))</f>
        <v>RF</v>
      </c>
      <c r="D137">
        <f>IF(ISNA(VLOOKUP($B137,Batters2!$B$1:$Y$1001,D$1,FALSE)),"",VLOOKUP($B137,Batters2!$B$1:$Y$1001,D$1,FALSE)+1)</f>
        <v>24</v>
      </c>
      <c r="E137" t="str">
        <f>IF(ISNA(VLOOKUP($B137,Batters2!$B$1:$Y$1001,E$1,FALSE)),"",VLOOKUP($B137,Batters2!$B$1:$Y$1001,E$1,FALSE))</f>
        <v>YUM</v>
      </c>
      <c r="F137">
        <f>IF(ISNA(VLOOKUP($B137,Batters1!$B$1:$Y$985,F$1,FALSE)),"",VLOOKUP($B137,Batters1!$B$1:$Y$985,F$1,FALSE))</f>
        <v>9.9</v>
      </c>
      <c r="G137">
        <f>IF(ISNA(VLOOKUP($B137,Batters2!$B$1:$Y$1001,G$1,FALSE)),"",VLOOKUP($B137,Batters2!$B$1:$Y$1001,G$1,FALSE))</f>
        <v>10.1</v>
      </c>
      <c r="H137">
        <f>IF(ISNA(VLOOKUP($B137,Batters1!$B$1:$Y$985,H$1,FALSE)),"",VLOOKUP($B137,Batters1!$B$1:$Y$985,H$1,FALSE))</f>
        <v>-3.6800000000000113</v>
      </c>
      <c r="I137">
        <f>IF(ISNA(VLOOKUP($B137,Batters2!$B$1:$Y$1001,I$1,FALSE)),"",VLOOKUP($B137,Batters2!$B$1:$Y$1001,I$1,FALSE))</f>
        <v>-1.4599999999999973</v>
      </c>
      <c r="J137" s="11">
        <f>IF(F137="",-1,(F137-AVERAGE(F$4:F$1002))/STDEV(F$4:F$1002))</f>
        <v>-1.072929850881863</v>
      </c>
      <c r="K137" s="11">
        <f>IF(G137="",-1,(G137-AVERAGE(G$4:G$1002))/STDEV(G$4:G$1002))</f>
        <v>-0.88518656382240946</v>
      </c>
      <c r="L137" s="11">
        <f>IF(H137="",-1,(H137-AVERAGE(H$4:H$1002))/STDEV(H$4:H$1002))</f>
        <v>-0.74397126077737274</v>
      </c>
      <c r="M137" s="11">
        <f>IF(I137="",-1,(I137-AVERAGE(I$4:I$1002))/STDEV(I$4:I$1002))</f>
        <v>-0.40941617916612588</v>
      </c>
      <c r="N137" s="11">
        <f>($J$2*J137+$K$2*K137+$L$2*L137+$M$2*M137+3*AVERAGE(J137:K137)+2*AVERAGE(L137:M137))/(SUM($J$2:$M$2)+5)</f>
        <v>-0.75869987643277648</v>
      </c>
      <c r="O137" s="11">
        <f>($J$2*J137+$K$2*K137+$L$2*L137+$M$2*M137+3*AVERAGE(J137:K137)+2*AVERAGE(L137:M137))/(SUM($J$2:$M$2)+5)+P137+Q137</f>
        <v>-0.35869987643277645</v>
      </c>
      <c r="P137">
        <f>VLOOKUP(D137,COND!$A$2:$B$35,2,FALSE)</f>
        <v>0.5</v>
      </c>
      <c r="Q137">
        <f>VLOOKUP(C137,COND!$D$2:$E$14,2,FALSE)</f>
        <v>-0.1</v>
      </c>
      <c r="R137" s="11">
        <f>STANDARDIZE(O137,AVERAGE($O$4:$O$203),STDEV($O$4:$O$203))</f>
        <v>-0.52789980724173724</v>
      </c>
      <c r="S137" s="14">
        <f>RANK(O137,$O$4:$O$1002)</f>
        <v>134</v>
      </c>
      <c r="T137" s="14">
        <f>RANK(R137,$R$4:$R$203)</f>
        <v>134</v>
      </c>
      <c r="U137">
        <f>IF(F137="",0,F137)+G137</f>
        <v>20</v>
      </c>
      <c r="V137">
        <f>MAX($U$4:$U$203)-U137</f>
        <v>97.1</v>
      </c>
      <c r="W137" t="e">
        <f>VLOOKUP(B137,Summary!$Q$3:$U$575,5,FALSE)</f>
        <v>#N/A</v>
      </c>
      <c r="X137" s="15">
        <f>AVERAGE(F137:G137)+AVERAGE(F137:G137)/(ABS(F137-G137))</f>
        <v>60.000000000000178</v>
      </c>
      <c r="Y137" s="15">
        <f>AVERAGE(H137:I137)+AVERAGE(H137:I137)/(ABS(I137-H137))</f>
        <v>-3.7276576576576566</v>
      </c>
    </row>
    <row r="138" spans="1:25" ht="15.75" thickBot="1">
      <c r="A138">
        <f>RANK(G138,$G$4:$G$1202)</f>
        <v>177</v>
      </c>
      <c r="B138" s="4" t="s">
        <v>681</v>
      </c>
      <c r="C138" t="str">
        <f>IF(ISNA(VLOOKUP($B138,Batters2!$B$1:$Y$1001,C$1,FALSE)),"",VLOOKUP($B138,Batters2!$B$1:$Y$1001,C$1,FALSE))</f>
        <v>RF</v>
      </c>
      <c r="D138">
        <f>IF(ISNA(VLOOKUP($B138,Batters2!$B$1:$Y$1001,D$1,FALSE)),"",VLOOKUP($B138,Batters2!$B$1:$Y$1001,D$1,FALSE)+1)</f>
        <v>25</v>
      </c>
      <c r="E138" t="str">
        <f>IF(ISNA(VLOOKUP($B138,Batters2!$B$1:$Y$1001,E$1,FALSE)),"",VLOOKUP($B138,Batters2!$B$1:$Y$1001,E$1,FALSE))</f>
        <v>CON</v>
      </c>
      <c r="F138" t="str">
        <f>IF(ISNA(VLOOKUP($B138,Batters1!$B$1:$Y$985,F$1,FALSE)),"",VLOOKUP($B138,Batters1!$B$1:$Y$985,F$1,FALSE))</f>
        <v/>
      </c>
      <c r="G138">
        <f>IF(ISNA(VLOOKUP($B138,Batters2!$B$1:$Y$1001,G$1,FALSE)),"",VLOOKUP($B138,Batters2!$B$1:$Y$1001,G$1,FALSE))</f>
        <v>7.8</v>
      </c>
      <c r="H138" t="str">
        <f>IF(ISNA(VLOOKUP($B138,Batters1!$B$1:$Y$985,H$1,FALSE)),"",VLOOKUP($B138,Batters1!$B$1:$Y$985,H$1,FALSE))</f>
        <v/>
      </c>
      <c r="I138">
        <f>IF(ISNA(VLOOKUP($B138,Batters2!$B$1:$Y$1001,I$1,FALSE)),"",VLOOKUP($B138,Batters2!$B$1:$Y$1001,I$1,FALSE))</f>
        <v>1.5100000000000042</v>
      </c>
      <c r="J138" s="11">
        <f>IF(F138="",-1,(F138-AVERAGE(F$4:F$1002))/STDEV(F$4:F$1002))</f>
        <v>-1</v>
      </c>
      <c r="K138" s="11">
        <f>IF(G138="",-1,(G138-AVERAGE(G$4:G$1002))/STDEV(G$4:G$1002))</f>
        <v>-1.0444488235158849</v>
      </c>
      <c r="L138" s="11">
        <f>IF(H138="",-1,(H138-AVERAGE(H$4:H$1002))/STDEV(H$4:H$1002))</f>
        <v>-1</v>
      </c>
      <c r="M138" s="11">
        <f>IF(I138="",-1,(I138-AVERAGE(I$4:I$1002))/STDEV(I$4:I$1002))</f>
        <v>-0.16209769644973726</v>
      </c>
      <c r="N138" s="11">
        <f>($J$2*J138+$K$2*K138+$L$2*L138+$M$2*M138+3*AVERAGE(J138:K138)+2*AVERAGE(L138:M138))/(SUM($J$2:$M$2)+5)</f>
        <v>-0.76141299456666001</v>
      </c>
      <c r="O138" s="11">
        <f>($J$2*J138+$K$2*K138+$L$2*L138+$M$2*M138+3*AVERAGE(J138:K138)+2*AVERAGE(L138:M138))/(SUM($J$2:$M$2)+5)+P138+Q138</f>
        <v>-0.36141299456665998</v>
      </c>
      <c r="P138">
        <f>VLOOKUP(D138,COND!$A$2:$B$35,2,FALSE)</f>
        <v>0.5</v>
      </c>
      <c r="Q138">
        <f>VLOOKUP(C138,COND!$D$2:$E$14,2,FALSE)</f>
        <v>-0.1</v>
      </c>
      <c r="R138" s="11">
        <f>STANDARDIZE(O138,AVERAGE($O$4:$O$203),STDEV($O$4:$O$203))</f>
        <v>-0.53116094200946862</v>
      </c>
      <c r="S138" s="14">
        <f>RANK(O138,$O$4:$O$1002)</f>
        <v>135</v>
      </c>
      <c r="T138" s="14">
        <f>RANK(R138,$R$4:$R$203)</f>
        <v>135</v>
      </c>
      <c r="U138">
        <f>IF(F138="",0,F138)+G138</f>
        <v>7.8</v>
      </c>
      <c r="V138">
        <f>MAX($U$4:$U$203)-U138</f>
        <v>109.3</v>
      </c>
      <c r="W138" t="e">
        <f>VLOOKUP(B138,Summary!$Q$3:$U$575,5,FALSE)</f>
        <v>#N/A</v>
      </c>
      <c r="X138" s="15" t="e">
        <f>AVERAGE(F138:G138)+AVERAGE(F138:G138)/(ABS(F138-G138))</f>
        <v>#VALUE!</v>
      </c>
      <c r="Y138" s="15" t="e">
        <f>AVERAGE(H138:I138)+AVERAGE(H138:I138)/(ABS(I138-H138))</f>
        <v>#VALUE!</v>
      </c>
    </row>
    <row r="139" spans="1:25" ht="15.75" thickBot="1">
      <c r="A139">
        <f>RANK(G139,$G$4:$G$1202)</f>
        <v>115</v>
      </c>
      <c r="B139" s="4" t="s">
        <v>212</v>
      </c>
      <c r="C139" t="str">
        <f>IF(ISNA(VLOOKUP($B139,Batters2!$B$1:$Y$1001,C$1,FALSE)),"",VLOOKUP($B139,Batters2!$B$1:$Y$1001,C$1,FALSE))</f>
        <v>SS</v>
      </c>
      <c r="D139">
        <f>IF(ISNA(VLOOKUP($B139,Batters2!$B$1:$Y$1001,D$1,FALSE)),"",VLOOKUP($B139,Batters2!$B$1:$Y$1001,D$1,FALSE)+1)</f>
        <v>30</v>
      </c>
      <c r="E139" t="str">
        <f>IF(ISNA(VLOOKUP($B139,Batters2!$B$1:$Y$1001,E$1,FALSE)),"",VLOOKUP($B139,Batters2!$B$1:$Y$1001,E$1,FALSE))</f>
        <v>NJ</v>
      </c>
      <c r="F139">
        <f>IF(ISNA(VLOOKUP($B139,Batters1!$B$1:$Y$985,F$1,FALSE)),"",VLOOKUP($B139,Batters1!$B$1:$Y$985,F$1,FALSE))</f>
        <v>16.5</v>
      </c>
      <c r="G139">
        <f>IF(ISNA(VLOOKUP($B139,Batters2!$B$1:$Y$1001,G$1,FALSE)),"",VLOOKUP($B139,Batters2!$B$1:$Y$1001,G$1,FALSE))</f>
        <v>16.600000000000001</v>
      </c>
      <c r="H139">
        <f>IF(ISNA(VLOOKUP($B139,Batters1!$B$1:$Y$985,H$1,FALSE)),"",VLOOKUP($B139,Batters1!$B$1:$Y$985,H$1,FALSE))</f>
        <v>-8.1400000000000219</v>
      </c>
      <c r="I139">
        <f>IF(ISNA(VLOOKUP($B139,Batters2!$B$1:$Y$1001,I$1,FALSE)),"",VLOOKUP($B139,Batters2!$B$1:$Y$1001,I$1,FALSE))</f>
        <v>-9.9199999999999982</v>
      </c>
      <c r="J139" s="11">
        <f>IF(F139="",-1,(F139-AVERAGE(F$4:F$1002))/STDEV(F$4:F$1002))</f>
        <v>-0.66420838553921513</v>
      </c>
      <c r="K139" s="11">
        <f>IF(G139="",-1,(G139-AVERAGE(G$4:G$1002))/STDEV(G$4:G$1002))</f>
        <v>-0.43509756903650049</v>
      </c>
      <c r="L139" s="11">
        <f>IF(H139="",-1,(H139-AVERAGE(H$4:H$1002))/STDEV(H$4:H$1002))</f>
        <v>-1.0579559041091808</v>
      </c>
      <c r="M139" s="11">
        <f>IF(I139="",-1,(I139-AVERAGE(I$4:I$1002))/STDEV(I$4:I$1002))</f>
        <v>-1.1138991299340206</v>
      </c>
      <c r="N139" s="11">
        <f>($J$2*J139+$K$2*K139+$L$2*L139+$M$2*M139+3*AVERAGE(J139:K139)+2*AVERAGE(L139:M139))/(SUM($J$2:$M$2)+5)</f>
        <v>-0.7677577692870613</v>
      </c>
      <c r="O139" s="11">
        <f>($J$2*J139+$K$2*K139+$L$2*L139+$M$2*M139+3*AVERAGE(J139:K139)+2*AVERAGE(L139:M139))/(SUM($J$2:$M$2)+5)+P139+Q139</f>
        <v>-0.36775776928706133</v>
      </c>
      <c r="P139">
        <f>VLOOKUP(D139,COND!$A$2:$B$35,2,FALSE)</f>
        <v>0.1</v>
      </c>
      <c r="Q139">
        <f>VLOOKUP(C139,COND!$D$2:$E$14,2,FALSE)</f>
        <v>0.3</v>
      </c>
      <c r="R139" s="11">
        <f>STANDARDIZE(O139,AVERAGE($O$4:$O$203),STDEV($O$4:$O$203))</f>
        <v>-0.5387872835151023</v>
      </c>
      <c r="S139" s="14">
        <f>RANK(O139,$O$4:$O$1002)</f>
        <v>136</v>
      </c>
      <c r="T139" s="14">
        <f>RANK(R139,$R$4:$R$203)</f>
        <v>136</v>
      </c>
      <c r="U139">
        <f>IF(F139="",0,F139)+G139</f>
        <v>33.1</v>
      </c>
      <c r="V139">
        <f>MAX($U$4:$U$203)-U139</f>
        <v>84</v>
      </c>
      <c r="W139" t="e">
        <f>VLOOKUP(B139,Summary!$Q$3:$U$575,5,FALSE)</f>
        <v>#N/A</v>
      </c>
      <c r="X139" s="15">
        <f>AVERAGE(F139:G139)+AVERAGE(F139:G139)/(ABS(F139-G139))</f>
        <v>182.04999999999768</v>
      </c>
      <c r="Y139" s="15">
        <f>AVERAGE(H139:I139)+AVERAGE(H139:I139)/(ABS(I139-H139))</f>
        <v>-14.103033707865251</v>
      </c>
    </row>
    <row r="140" spans="1:25" ht="15.75" thickBot="1">
      <c r="A140">
        <f>RANK(G140,$G$4:$G$1202)</f>
        <v>192</v>
      </c>
      <c r="B140" s="4" t="s">
        <v>691</v>
      </c>
      <c r="C140" t="str">
        <f>IF(ISNA(VLOOKUP($B140,Batters2!$B$1:$Y$1001,C$1,FALSE)),"",VLOOKUP($B140,Batters2!$B$1:$Y$1001,C$1,FALSE))</f>
        <v>LF</v>
      </c>
      <c r="D140">
        <f>IF(ISNA(VLOOKUP($B140,Batters2!$B$1:$Y$1001,D$1,FALSE)),"",VLOOKUP($B140,Batters2!$B$1:$Y$1001,D$1,FALSE)+1)</f>
        <v>25</v>
      </c>
      <c r="E140" t="str">
        <f>IF(ISNA(VLOOKUP($B140,Batters2!$B$1:$Y$1001,E$1,FALSE)),"",VLOOKUP($B140,Batters2!$B$1:$Y$1001,E$1,FALSE))</f>
        <v>DUL</v>
      </c>
      <c r="F140" t="str">
        <f>IF(ISNA(VLOOKUP($B140,Batters1!$B$1:$Y$985,F$1,FALSE)),"",VLOOKUP($B140,Batters1!$B$1:$Y$985,F$1,FALSE))</f>
        <v/>
      </c>
      <c r="G140">
        <f>IF(ISNA(VLOOKUP($B140,Batters2!$B$1:$Y$1001,G$1,FALSE)),"",VLOOKUP($B140,Batters2!$B$1:$Y$1001,G$1,FALSE))</f>
        <v>6.5</v>
      </c>
      <c r="H140" t="str">
        <f>IF(ISNA(VLOOKUP($B140,Batters1!$B$1:$Y$985,H$1,FALSE)),"",VLOOKUP($B140,Batters1!$B$1:$Y$985,H$1,FALSE))</f>
        <v/>
      </c>
      <c r="I140">
        <f>IF(ISNA(VLOOKUP($B140,Batters2!$B$1:$Y$1001,I$1,FALSE)),"",VLOOKUP($B140,Batters2!$B$1:$Y$1001,I$1,FALSE))</f>
        <v>2.4499999999999971</v>
      </c>
      <c r="J140" s="11">
        <f>IF(F140="",-1,(F140-AVERAGE(F$4:F$1002))/STDEV(F$4:F$1002))</f>
        <v>-1</v>
      </c>
      <c r="K140" s="11">
        <f>IF(G140="",-1,(G140-AVERAGE(G$4:G$1002))/STDEV(G$4:G$1002))</f>
        <v>-1.1344666224730666</v>
      </c>
      <c r="L140" s="11">
        <f>IF(H140="",-1,(H140-AVERAGE(H$4:H$1002))/STDEV(H$4:H$1002))</f>
        <v>-1</v>
      </c>
      <c r="M140" s="11">
        <f>IF(I140="",-1,(I140-AVERAGE(I$4:I$1002))/STDEV(I$4:I$1002))</f>
        <v>-8.3821813031082895E-2</v>
      </c>
      <c r="N140" s="11">
        <f>($J$2*J140+$K$2*K140+$L$2*L140+$M$2*M140+3*AVERAGE(J140:K140)+2*AVERAGE(L140:M140))/(SUM($J$2:$M$2)+5)</f>
        <v>-0.77085734705385422</v>
      </c>
      <c r="O140" s="11">
        <f>($J$2*J140+$K$2*K140+$L$2*L140+$M$2*M140+3*AVERAGE(J140:K140)+2*AVERAGE(L140:M140))/(SUM($J$2:$M$2)+5)+P140+Q140</f>
        <v>-0.3708573470538542</v>
      </c>
      <c r="P140">
        <f>VLOOKUP(D140,COND!$A$2:$B$35,2,FALSE)</f>
        <v>0.5</v>
      </c>
      <c r="Q140">
        <f>VLOOKUP(C140,COND!$D$2:$E$14,2,FALSE)</f>
        <v>-0.1</v>
      </c>
      <c r="R140" s="11">
        <f>STANDARDIZE(O140,AVERAGE($O$4:$O$203),STDEV($O$4:$O$203))</f>
        <v>-0.54251293802838607</v>
      </c>
      <c r="S140" s="14">
        <f>RANK(O140,$O$4:$O$1002)</f>
        <v>137</v>
      </c>
      <c r="T140" s="14">
        <f>RANK(R140,$R$4:$R$203)</f>
        <v>137</v>
      </c>
      <c r="U140">
        <f>IF(F140="",0,F140)+G140</f>
        <v>6.5</v>
      </c>
      <c r="V140">
        <f>MAX($U$4:$U$203)-U140</f>
        <v>110.6</v>
      </c>
      <c r="W140" t="e">
        <f>VLOOKUP(B140,Summary!$Q$3:$U$575,5,FALSE)</f>
        <v>#N/A</v>
      </c>
      <c r="X140" s="15" t="e">
        <f>AVERAGE(F140:G140)+AVERAGE(F140:G140)/(ABS(F140-G140))</f>
        <v>#VALUE!</v>
      </c>
      <c r="Y140" s="15" t="e">
        <f>AVERAGE(H140:I140)+AVERAGE(H140:I140)/(ABS(I140-H140))</f>
        <v>#VALUE!</v>
      </c>
    </row>
    <row r="141" spans="1:25" ht="15.75" thickBot="1">
      <c r="A141">
        <f>RANK(G141,$G$4:$G$1202)</f>
        <v>110</v>
      </c>
      <c r="B141" s="7" t="s">
        <v>464</v>
      </c>
      <c r="C141" t="str">
        <f>IF(ISNA(VLOOKUP($B141,Batters2!$B$1:$Y$1001,C$1,FALSE)),"",VLOOKUP($B141,Batters2!$B$1:$Y$1001,C$1,FALSE))</f>
        <v>LF</v>
      </c>
      <c r="D141">
        <f>IF(ISNA(VLOOKUP($B141,Batters2!$B$1:$Y$1001,D$1,FALSE)),"",VLOOKUP($B141,Batters2!$B$1:$Y$1001,D$1,FALSE)+1)</f>
        <v>28</v>
      </c>
      <c r="E141" t="str">
        <f>IF(ISNA(VLOOKUP($B141,Batters2!$B$1:$Y$1001,E$1,FALSE)),"",VLOOKUP($B141,Batters2!$B$1:$Y$1001,E$1,FALSE))</f>
        <v>CST</v>
      </c>
      <c r="F141">
        <f>IF(ISNA(VLOOKUP($B141,Batters1!$B$1:$Y$985,F$1,FALSE)),"",VLOOKUP($B141,Batters1!$B$1:$Y$985,F$1,FALSE))</f>
        <v>16.100000000000001</v>
      </c>
      <c r="G141">
        <f>IF(ISNA(VLOOKUP($B141,Batters2!$B$1:$Y$1001,G$1,FALSE)),"",VLOOKUP($B141,Batters2!$B$1:$Y$1001,G$1,FALSE))</f>
        <v>17.3</v>
      </c>
      <c r="H141">
        <f>IF(ISNA(VLOOKUP($B141,Batters1!$B$1:$Y$985,H$1,FALSE)),"",VLOOKUP($B141,Batters1!$B$1:$Y$985,H$1,FALSE))</f>
        <v>-11.410000000000007</v>
      </c>
      <c r="I141">
        <f>IF(ISNA(VLOOKUP($B141,Batters2!$B$1:$Y$1001,I$1,FALSE)),"",VLOOKUP($B141,Batters2!$B$1:$Y$1001,I$1,FALSE))</f>
        <v>-1.5500000000000078</v>
      </c>
      <c r="J141" s="11">
        <f>IF(F141="",-1,(F141-AVERAGE(F$4:F$1002))/STDEV(F$4:F$1002))</f>
        <v>-0.68897938343876941</v>
      </c>
      <c r="K141" s="11">
        <f>IF(G141="",-1,(G141-AVERAGE(G$4:G$1002))/STDEV(G$4:G$1002))</f>
        <v>-0.38662644652109496</v>
      </c>
      <c r="L141" s="11">
        <f>IF(H141="",-1,(H141-AVERAGE(H$4:H$1002))/STDEV(H$4:H$1002))</f>
        <v>-1.2881643757896755</v>
      </c>
      <c r="M141" s="11">
        <f>IF(I141="",-1,(I141-AVERAGE(I$4:I$1002))/STDEV(I$4:I$1002))</f>
        <v>-0.41691067864238096</v>
      </c>
      <c r="N141" s="11">
        <f>($J$2*J141+$K$2*K141+$L$2*L141+$M$2*M141+3*AVERAGE(J141:K141)+2*AVERAGE(L141:M141))/(SUM($J$2:$M$2)+5)</f>
        <v>-0.57259129994649838</v>
      </c>
      <c r="O141" s="11">
        <f>($J$2*J141+$K$2*K141+$L$2*L141+$M$2*M141+3*AVERAGE(J141:K141)+2*AVERAGE(L141:M141))/(SUM($J$2:$M$2)+5)+P141+Q141</f>
        <v>-0.37259129994649842</v>
      </c>
      <c r="P141">
        <f>VLOOKUP(D141,COND!$A$2:$B$35,2,FALSE)</f>
        <v>0.3</v>
      </c>
      <c r="Q141">
        <f>VLOOKUP(C141,COND!$D$2:$E$14,2,FALSE)</f>
        <v>-0.1</v>
      </c>
      <c r="R141" s="11">
        <f>STANDARDIZE(O141,AVERAGE($O$4:$O$203),STDEV($O$4:$O$203))</f>
        <v>-0.54459712816857586</v>
      </c>
      <c r="S141" s="14">
        <f>RANK(O141,$O$4:$O$1002)</f>
        <v>138</v>
      </c>
      <c r="T141" s="14">
        <f>RANK(R141,$R$4:$R$203)</f>
        <v>138</v>
      </c>
      <c r="U141">
        <f>IF(F141="",0,F141)+G141</f>
        <v>33.400000000000006</v>
      </c>
      <c r="V141">
        <f>MAX($U$4:$U$203)-U141</f>
        <v>83.699999999999989</v>
      </c>
      <c r="W141" t="e">
        <f>VLOOKUP(B141,Summary!$Q$3:$U$575,5,FALSE)</f>
        <v>#N/A</v>
      </c>
      <c r="X141" s="15">
        <f>AVERAGE(F141:G141)+AVERAGE(F141:G141)/(ABS(F141-G141))</f>
        <v>30.616666666666681</v>
      </c>
      <c r="Y141" s="15">
        <f>AVERAGE(H141:I141)+AVERAGE(H141:I141)/(ABS(I141-H141))</f>
        <v>-7.1372008113590351</v>
      </c>
    </row>
    <row r="142" spans="1:25" ht="15.75" thickBot="1">
      <c r="A142">
        <f>RANK(G142,$G$4:$G$1202)</f>
        <v>188</v>
      </c>
      <c r="B142" s="7" t="s">
        <v>688</v>
      </c>
      <c r="C142" t="str">
        <f>IF(ISNA(VLOOKUP($B142,Batters2!$B$1:$Y$1001,C$1,FALSE)),"",VLOOKUP($B142,Batters2!$B$1:$Y$1001,C$1,FALSE))</f>
        <v>RF</v>
      </c>
      <c r="D142">
        <f>IF(ISNA(VLOOKUP($B142,Batters2!$B$1:$Y$1001,D$1,FALSE)),"",VLOOKUP($B142,Batters2!$B$1:$Y$1001,D$1,FALSE)+1)</f>
        <v>25</v>
      </c>
      <c r="E142" t="str">
        <f>IF(ISNA(VLOOKUP($B142,Batters2!$B$1:$Y$1001,E$1,FALSE)),"",VLOOKUP($B142,Batters2!$B$1:$Y$1001,E$1,FALSE))</f>
        <v>FLA</v>
      </c>
      <c r="F142" t="str">
        <f>IF(ISNA(VLOOKUP($B142,Batters1!$B$1:$Y$985,F$1,FALSE)),"",VLOOKUP($B142,Batters1!$B$1:$Y$985,F$1,FALSE))</f>
        <v/>
      </c>
      <c r="G142">
        <f>IF(ISNA(VLOOKUP($B142,Batters2!$B$1:$Y$1001,G$1,FALSE)),"",VLOOKUP($B142,Batters2!$B$1:$Y$1001,G$1,FALSE))</f>
        <v>6.8</v>
      </c>
      <c r="H142" t="str">
        <f>IF(ISNA(VLOOKUP($B142,Batters1!$B$1:$Y$985,H$1,FALSE)),"",VLOOKUP($B142,Batters1!$B$1:$Y$985,H$1,FALSE))</f>
        <v/>
      </c>
      <c r="I142">
        <f>IF(ISNA(VLOOKUP($B142,Batters2!$B$1:$Y$1001,I$1,FALSE)),"",VLOOKUP($B142,Batters2!$B$1:$Y$1001,I$1,FALSE))</f>
        <v>1.8699999999999988</v>
      </c>
      <c r="J142" s="11">
        <f>IF(F142="",-1,(F142-AVERAGE(F$4:F$1002))/STDEV(F$4:F$1002))</f>
        <v>-1</v>
      </c>
      <c r="K142" s="11">
        <f>IF(G142="",-1,(G142-AVERAGE(G$4:G$1002))/STDEV(G$4:G$1002))</f>
        <v>-1.1136932842521785</v>
      </c>
      <c r="L142" s="11">
        <f>IF(H142="",-1,(H142-AVERAGE(H$4:H$1002))/STDEV(H$4:H$1002))</f>
        <v>-1</v>
      </c>
      <c r="M142" s="11">
        <f>IF(I142="",-1,(I142-AVERAGE(I$4:I$1002))/STDEV(I$4:I$1002))</f>
        <v>-0.13211969854472091</v>
      </c>
      <c r="N142" s="11">
        <f>($J$2*J142+$K$2*K142+$L$2*L142+$M$2*M142+3*AVERAGE(J142:K142)+2*AVERAGE(L142:M142))/(SUM($J$2:$M$2)+5)</f>
        <v>-0.77787960025898106</v>
      </c>
      <c r="O142" s="11">
        <f>($J$2*J142+$K$2*K142+$L$2*L142+$M$2*M142+3*AVERAGE(J142:K142)+2*AVERAGE(L142:M142))/(SUM($J$2:$M$2)+5)+P142+Q142</f>
        <v>-0.37787960025898104</v>
      </c>
      <c r="P142">
        <f>VLOOKUP(D142,COND!$A$2:$B$35,2,FALSE)</f>
        <v>0.5</v>
      </c>
      <c r="Q142">
        <f>VLOOKUP(C142,COND!$D$2:$E$14,2,FALSE)</f>
        <v>-0.1</v>
      </c>
      <c r="R142" s="11">
        <f>STANDARDIZE(O142,AVERAGE($O$4:$O$203),STDEV($O$4:$O$203))</f>
        <v>-0.55095360037517149</v>
      </c>
      <c r="S142" s="14">
        <f>RANK(O142,$O$4:$O$1002)</f>
        <v>139</v>
      </c>
      <c r="T142" s="14">
        <f>RANK(R142,$R$4:$R$203)</f>
        <v>139</v>
      </c>
      <c r="U142">
        <f>IF(F142="",0,F142)+G142</f>
        <v>6.8</v>
      </c>
      <c r="V142">
        <f>MAX($U$4:$U$203)-U142</f>
        <v>110.3</v>
      </c>
      <c r="W142" t="e">
        <f>VLOOKUP(B142,Summary!$Q$3:$U$575,5,FALSE)</f>
        <v>#N/A</v>
      </c>
      <c r="X142" s="15" t="e">
        <f>AVERAGE(F142:G142)+AVERAGE(F142:G142)/(ABS(F142-G142))</f>
        <v>#VALUE!</v>
      </c>
      <c r="Y142" s="15" t="e">
        <f>AVERAGE(H142:I142)+AVERAGE(H142:I142)/(ABS(I142-H142))</f>
        <v>#VALUE!</v>
      </c>
    </row>
    <row r="143" spans="1:25" ht="15.75" thickBot="1">
      <c r="A143">
        <f>RANK(G143,$G$4:$G$1202)</f>
        <v>133</v>
      </c>
      <c r="B143" s="7" t="s">
        <v>352</v>
      </c>
      <c r="C143" t="str">
        <f>IF(ISNA(VLOOKUP($B143,Batters2!$B$1:$Y$1001,C$1,FALSE)),"",VLOOKUP($B143,Batters2!$B$1:$Y$1001,C$1,FALSE))</f>
        <v>SS</v>
      </c>
      <c r="D143">
        <f>IF(ISNA(VLOOKUP($B143,Batters2!$B$1:$Y$1001,D$1,FALSE)),"",VLOOKUP($B143,Batters2!$B$1:$Y$1001,D$1,FALSE)+1)</f>
        <v>27</v>
      </c>
      <c r="E143" t="str">
        <f>IF(ISNA(VLOOKUP($B143,Batters2!$B$1:$Y$1001,E$1,FALSE)),"",VLOOKUP($B143,Batters2!$B$1:$Y$1001,E$1,FALSE))</f>
        <v>CST</v>
      </c>
      <c r="F143">
        <f>IF(ISNA(VLOOKUP($B143,Batters1!$B$1:$Y$985,F$1,FALSE)),"",VLOOKUP($B143,Batters1!$B$1:$Y$985,F$1,FALSE))</f>
        <v>14.8</v>
      </c>
      <c r="G143">
        <f>IF(ISNA(VLOOKUP($B143,Batters2!$B$1:$Y$1001,G$1,FALSE)),"",VLOOKUP($B143,Batters2!$B$1:$Y$1001,G$1,FALSE))</f>
        <v>12.9</v>
      </c>
      <c r="H143">
        <f>IF(ISNA(VLOOKUP($B143,Batters1!$B$1:$Y$985,H$1,FALSE)),"",VLOOKUP($B143,Batters1!$B$1:$Y$985,H$1,FALSE))</f>
        <v>-11.760000000000002</v>
      </c>
      <c r="I143">
        <f>IF(ISNA(VLOOKUP($B143,Batters2!$B$1:$Y$1001,I$1,FALSE)),"",VLOOKUP($B143,Batters2!$B$1:$Y$1001,I$1,FALSE))</f>
        <v>-16.629999999999995</v>
      </c>
      <c r="J143" s="11">
        <f>IF(F143="",-1,(F143-AVERAGE(F$4:F$1002))/STDEV(F$4:F$1002))</f>
        <v>-0.76948512661232127</v>
      </c>
      <c r="K143" s="11">
        <f>IF(G143="",-1,(G143-AVERAGE(G$4:G$1002))/STDEV(G$4:G$1002))</f>
        <v>-0.69130207376078712</v>
      </c>
      <c r="L143" s="11">
        <f>IF(H143="",-1,(H143-AVERAGE(H$4:H$1002))/STDEV(H$4:H$1002))</f>
        <v>-1.3128044262753551</v>
      </c>
      <c r="M143" s="11">
        <f>IF(I143="",-1,(I143-AVERAGE(I$4:I$1002))/STDEV(I$4:I$1002))</f>
        <v>-1.6726557019969723</v>
      </c>
      <c r="N143" s="11">
        <f>($J$2*J143+$K$2*K143+$L$2*L143+$M$2*M143+3*AVERAGE(J143:K143)+2*AVERAGE(L143:M143))/(SUM($J$2:$M$2)+5)</f>
        <v>-1.0863371256316092</v>
      </c>
      <c r="O143" s="11">
        <f>($J$2*J143+$K$2*K143+$L$2*L143+$M$2*M143+3*AVERAGE(J143:K143)+2*AVERAGE(L143:M143))/(SUM($J$2:$M$2)+5)+P143+Q143</f>
        <v>-0.38633712563160921</v>
      </c>
      <c r="P143">
        <f>VLOOKUP(D143,COND!$A$2:$B$35,2,FALSE)</f>
        <v>0.4</v>
      </c>
      <c r="Q143">
        <f>VLOOKUP(C143,COND!$D$2:$E$14,2,FALSE)</f>
        <v>0.3</v>
      </c>
      <c r="R143" s="11">
        <f>STANDARDIZE(O143,AVERAGE($O$4:$O$203),STDEV($O$4:$O$203))</f>
        <v>-0.56111944228864841</v>
      </c>
      <c r="S143" s="14">
        <f>RANK(O143,$O$4:$O$1002)</f>
        <v>140</v>
      </c>
      <c r="T143" s="14">
        <f>RANK(R143,$R$4:$R$203)</f>
        <v>140</v>
      </c>
      <c r="U143">
        <f>IF(F143="",0,F143)+G143</f>
        <v>27.700000000000003</v>
      </c>
      <c r="V143">
        <f>MAX($U$4:$U$203)-U143</f>
        <v>89.399999999999991</v>
      </c>
      <c r="W143" t="e">
        <f>VLOOKUP(B143,Summary!$Q$3:$U$575,5,FALSE)</f>
        <v>#N/A</v>
      </c>
      <c r="X143" s="15">
        <f>AVERAGE(F143:G143)+AVERAGE(F143:G143)/(ABS(F143-G143))</f>
        <v>21.139473684210529</v>
      </c>
      <c r="Y143" s="15">
        <f>AVERAGE(H143:I143)+AVERAGE(H143:I143)/(ABS(I143-H143))</f>
        <v>-17.109784394250514</v>
      </c>
    </row>
    <row r="144" spans="1:25" ht="15.75" thickBot="1">
      <c r="A144">
        <f>RANK(G144,$G$4:$G$1202)</f>
        <v>119</v>
      </c>
      <c r="B144" s="4" t="s">
        <v>457</v>
      </c>
      <c r="C144" t="str">
        <f>IF(ISNA(VLOOKUP($B144,Batters2!$B$1:$Y$1001,C$1,FALSE)),"",VLOOKUP($B144,Batters2!$B$1:$Y$1001,C$1,FALSE))</f>
        <v>LF</v>
      </c>
      <c r="D144">
        <f>IF(ISNA(VLOOKUP($B144,Batters2!$B$1:$Y$1001,D$1,FALSE)),"",VLOOKUP($B144,Batters2!$B$1:$Y$1001,D$1,FALSE)+1)</f>
        <v>28</v>
      </c>
      <c r="E144" t="str">
        <f>IF(ISNA(VLOOKUP($B144,Batters2!$B$1:$Y$1001,E$1,FALSE)),"",VLOOKUP($B144,Batters2!$B$1:$Y$1001,E$1,FALSE))</f>
        <v>ARL</v>
      </c>
      <c r="F144">
        <f>IF(ISNA(VLOOKUP($B144,Batters1!$B$1:$Y$985,F$1,FALSE)),"",VLOOKUP($B144,Batters1!$B$1:$Y$985,F$1,FALSE))</f>
        <v>20.9</v>
      </c>
      <c r="G144">
        <f>IF(ISNA(VLOOKUP($B144,Batters2!$B$1:$Y$1001,G$1,FALSE)),"",VLOOKUP($B144,Batters2!$B$1:$Y$1001,G$1,FALSE))</f>
        <v>15.1</v>
      </c>
      <c r="H144">
        <f>IF(ISNA(VLOOKUP($B144,Batters1!$B$1:$Y$985,H$1,FALSE)),"",VLOOKUP($B144,Batters1!$B$1:$Y$985,H$1,FALSE))</f>
        <v>-2.2999999999999989</v>
      </c>
      <c r="I144">
        <f>IF(ISNA(VLOOKUP($B144,Batters2!$B$1:$Y$1001,I$1,FALSE)),"",VLOOKUP($B144,Batters2!$B$1:$Y$1001,I$1,FALSE))</f>
        <v>-5.5999999999999925</v>
      </c>
      <c r="J144" s="11">
        <f>IF(F144="",-1,(F144-AVERAGE(F$4:F$1002))/STDEV(F$4:F$1002))</f>
        <v>-0.39172740864411659</v>
      </c>
      <c r="K144" s="11">
        <f>IF(G144="",-1,(G144-AVERAGE(G$4:G$1002))/STDEV(G$4:G$1002))</f>
        <v>-0.53896426014094112</v>
      </c>
      <c r="L144" s="11">
        <f>IF(H144="",-1,(H144-AVERAGE(H$4:H$1002))/STDEV(H$4:H$1002))</f>
        <v>-0.64681906171954806</v>
      </c>
      <c r="M144" s="11">
        <f>IF(I144="",-1,(I144-AVERAGE(I$4:I$1002))/STDEV(I$4:I$1002))</f>
        <v>-0.7541631550738187</v>
      </c>
      <c r="N144" s="11">
        <f>($J$2*J144+$K$2*K144+$L$2*L144+$M$2*M144+3*AVERAGE(J144:K144)+2*AVERAGE(L144:M144))/(SUM($J$2:$M$2)+5)</f>
        <v>-0.58972038351182166</v>
      </c>
      <c r="O144" s="11">
        <f>($J$2*J144+$K$2*K144+$L$2*L144+$M$2*M144+3*AVERAGE(J144:K144)+2*AVERAGE(L144:M144))/(SUM($J$2:$M$2)+5)+P144+Q144</f>
        <v>-0.3897203835118217</v>
      </c>
      <c r="P144">
        <f>VLOOKUP(D144,COND!$A$2:$B$35,2,FALSE)</f>
        <v>0.3</v>
      </c>
      <c r="Q144">
        <f>VLOOKUP(C144,COND!$D$2:$E$14,2,FALSE)</f>
        <v>-0.1</v>
      </c>
      <c r="R144" s="11">
        <f>STANDARDIZE(O144,AVERAGE($O$4:$O$203),STDEV($O$4:$O$203))</f>
        <v>-0.56518607682386079</v>
      </c>
      <c r="S144" s="14">
        <f>RANK(O144,$O$4:$O$1002)</f>
        <v>141</v>
      </c>
      <c r="T144" s="14">
        <f>RANK(R144,$R$4:$R$203)</f>
        <v>141</v>
      </c>
      <c r="U144">
        <f>IF(F144="",0,F144)+G144</f>
        <v>36</v>
      </c>
      <c r="V144">
        <f>MAX($U$4:$U$203)-U144</f>
        <v>81.099999999999994</v>
      </c>
      <c r="W144" t="e">
        <f>VLOOKUP(B144,Summary!$Q$3:$U$575,5,FALSE)</f>
        <v>#N/A</v>
      </c>
      <c r="X144" s="15">
        <f>AVERAGE(F144:G144)+AVERAGE(F144:G144)/(ABS(F144-G144))</f>
        <v>21.103448275862071</v>
      </c>
      <c r="Y144" s="15">
        <f>AVERAGE(H144:I144)+AVERAGE(H144:I144)/(ABS(I144-H144))</f>
        <v>-5.1469696969696939</v>
      </c>
    </row>
    <row r="145" spans="1:25" ht="15.75" thickBot="1">
      <c r="A145">
        <f>RANK(G145,$G$4:$G$1202)</f>
        <v>178</v>
      </c>
      <c r="B145" s="7" t="s">
        <v>682</v>
      </c>
      <c r="C145" t="str">
        <f>IF(ISNA(VLOOKUP($B145,Batters2!$B$1:$Y$1001,C$1,FALSE)),"",VLOOKUP($B145,Batters2!$B$1:$Y$1001,C$1,FALSE))</f>
        <v>2B</v>
      </c>
      <c r="D145">
        <f>IF(ISNA(VLOOKUP($B145,Batters2!$B$1:$Y$1001,D$1,FALSE)),"",VLOOKUP($B145,Batters2!$B$1:$Y$1001,D$1,FALSE)+1)</f>
        <v>27</v>
      </c>
      <c r="E145" t="str">
        <f>IF(ISNA(VLOOKUP($B145,Batters2!$B$1:$Y$1001,E$1,FALSE)),"",VLOOKUP($B145,Batters2!$B$1:$Y$1001,E$1,FALSE))</f>
        <v>MAN</v>
      </c>
      <c r="F145" t="str">
        <f>IF(ISNA(VLOOKUP($B145,Batters1!$B$1:$Y$985,F$1,FALSE)),"",VLOOKUP($B145,Batters1!$B$1:$Y$985,F$1,FALSE))</f>
        <v/>
      </c>
      <c r="G145">
        <f>IF(ISNA(VLOOKUP($B145,Batters2!$B$1:$Y$1001,G$1,FALSE)),"",VLOOKUP($B145,Batters2!$B$1:$Y$1001,G$1,FALSE))</f>
        <v>7.5</v>
      </c>
      <c r="H145" t="str">
        <f>IF(ISNA(VLOOKUP($B145,Batters1!$B$1:$Y$985,H$1,FALSE)),"",VLOOKUP($B145,Batters1!$B$1:$Y$985,H$1,FALSE))</f>
        <v/>
      </c>
      <c r="I145">
        <f>IF(ISNA(VLOOKUP($B145,Batters2!$B$1:$Y$1001,I$1,FALSE)),"",VLOOKUP($B145,Batters2!$B$1:$Y$1001,I$1,FALSE))</f>
        <v>-4.2199999999999989</v>
      </c>
      <c r="J145" s="11">
        <f>IF(F145="",-1,(F145-AVERAGE(F$4:F$1002))/STDEV(F$4:F$1002))</f>
        <v>-1</v>
      </c>
      <c r="K145" s="11">
        <f>IF(G145="",-1,(G145-AVERAGE(G$4:G$1002))/STDEV(G$4:G$1002))</f>
        <v>-1.065222161736773</v>
      </c>
      <c r="L145" s="11">
        <f>IF(H145="",-1,(H145-AVERAGE(H$4:H$1002))/STDEV(H$4:H$1002))</f>
        <v>-1</v>
      </c>
      <c r="M145" s="11">
        <f>IF(I145="",-1,(I145-AVERAGE(I$4:I$1002))/STDEV(I$4:I$1002))</f>
        <v>-0.63924749643792145</v>
      </c>
      <c r="N145" s="11">
        <f>($J$2*J145+$K$2*K145+$L$2*L145+$M$2*M145+3*AVERAGE(J145:K145)+2*AVERAGE(L145:M145))/(SUM($J$2:$M$2)+5)</f>
        <v>-0.91430960216643553</v>
      </c>
      <c r="O145" s="11">
        <f>($J$2*J145+$K$2*K145+$L$2*L145+$M$2*M145+3*AVERAGE(J145:K145)+2*AVERAGE(L145:M145))/(SUM($J$2:$M$2)+5)+P145+Q145</f>
        <v>-0.41430960216643553</v>
      </c>
      <c r="P145">
        <f>VLOOKUP(D145,COND!$A$2:$B$35,2,FALSE)</f>
        <v>0.4</v>
      </c>
      <c r="Q145">
        <f>VLOOKUP(C145,COND!$D$2:$E$14,2,FALSE)</f>
        <v>0.1</v>
      </c>
      <c r="R145" s="11">
        <f>STANDARDIZE(O145,AVERAGE($O$4:$O$203),STDEV($O$4:$O$203))</f>
        <v>-0.59474201648769209</v>
      </c>
      <c r="S145" s="14">
        <f>RANK(O145,$O$4:$O$1002)</f>
        <v>142</v>
      </c>
      <c r="T145" s="14">
        <f>RANK(R145,$R$4:$R$203)</f>
        <v>142</v>
      </c>
      <c r="U145">
        <f>IF(F145="",0,F145)+G145</f>
        <v>7.5</v>
      </c>
      <c r="V145">
        <f>MAX($U$4:$U$203)-U145</f>
        <v>109.6</v>
      </c>
      <c r="W145" t="e">
        <f>VLOOKUP(B145,Summary!$Q$3:$U$575,5,FALSE)</f>
        <v>#N/A</v>
      </c>
      <c r="X145" s="15" t="e">
        <f>AVERAGE(F145:G145)+AVERAGE(F145:G145)/(ABS(F145-G145))</f>
        <v>#VALUE!</v>
      </c>
      <c r="Y145" s="15" t="e">
        <f>AVERAGE(H145:I145)+AVERAGE(H145:I145)/(ABS(I145-H145))</f>
        <v>#VALUE!</v>
      </c>
    </row>
    <row r="146" spans="1:25" ht="15.75" thickBot="1">
      <c r="A146">
        <f>RANK(G146,$G$4:$G$1202)</f>
        <v>145</v>
      </c>
      <c r="B146" s="7" t="s">
        <v>289</v>
      </c>
      <c r="C146" t="str">
        <f>IF(ISNA(VLOOKUP($B146,Batters2!$B$1:$Y$1001,C$1,FALSE)),"",VLOOKUP($B146,Batters2!$B$1:$Y$1001,C$1,FALSE))</f>
        <v>RF</v>
      </c>
      <c r="D146">
        <f>IF(ISNA(VLOOKUP($B146,Batters2!$B$1:$Y$1001,D$1,FALSE)),"",VLOOKUP($B146,Batters2!$B$1:$Y$1001,D$1,FALSE)+1)</f>
        <v>27</v>
      </c>
      <c r="E146" t="str">
        <f>IF(ISNA(VLOOKUP($B146,Batters2!$B$1:$Y$1001,E$1,FALSE)),"",VLOOKUP($B146,Batters2!$B$1:$Y$1001,E$1,FALSE))</f>
        <v>SA</v>
      </c>
      <c r="F146" t="str">
        <f>IF(ISNA(VLOOKUP($B146,Batters1!$B$1:$Y$985,F$1,FALSE)),"",VLOOKUP($B146,Batters1!$B$1:$Y$985,F$1,FALSE))</f>
        <v/>
      </c>
      <c r="G146">
        <f>IF(ISNA(VLOOKUP($B146,Batters2!$B$1:$Y$1001,G$1,FALSE)),"",VLOOKUP($B146,Batters2!$B$1:$Y$1001,G$1,FALSE))</f>
        <v>11.5</v>
      </c>
      <c r="H146" t="str">
        <f>IF(ISNA(VLOOKUP($B146,Batters1!$B$1:$Y$985,H$1,FALSE)),"",VLOOKUP($B146,Batters1!$B$1:$Y$985,H$1,FALSE))</f>
        <v/>
      </c>
      <c r="I146">
        <f>IF(ISNA(VLOOKUP($B146,Batters2!$B$1:$Y$1001,I$1,FALSE)),"",VLOOKUP($B146,Batters2!$B$1:$Y$1001,I$1,FALSE))</f>
        <v>-0.46000000000000174</v>
      </c>
      <c r="J146" s="11">
        <f>IF(F146="",-1,(F146-AVERAGE(F$4:F$1002))/STDEV(F$4:F$1002))</f>
        <v>-1</v>
      </c>
      <c r="K146" s="11">
        <f>IF(G146="",-1,(G146-AVERAGE(G$4:G$1002))/STDEV(G$4:G$1002))</f>
        <v>-0.78824431879159829</v>
      </c>
      <c r="L146" s="11">
        <f>IF(H146="",-1,(H146-AVERAGE(H$4:H$1002))/STDEV(H$4:H$1002))</f>
        <v>-1</v>
      </c>
      <c r="M146" s="11">
        <f>IF(I146="",-1,(I146-AVERAGE(I$4:I$1002))/STDEV(I$4:I$1002))</f>
        <v>-0.32614396276330188</v>
      </c>
      <c r="N146" s="11">
        <f>($J$2*J146+$K$2*K146+$L$2*L146+$M$2*M146+3*AVERAGE(J146:K146)+2*AVERAGE(L146:M146))/(SUM($J$2:$M$2)+5)</f>
        <v>-0.71665584561181295</v>
      </c>
      <c r="O146" s="11">
        <f>($J$2*J146+$K$2*K146+$L$2*L146+$M$2*M146+3*AVERAGE(J146:K146)+2*AVERAGE(L146:M146))/(SUM($J$2:$M$2)+5)+P146+Q146</f>
        <v>-0.4166558456118129</v>
      </c>
      <c r="P146">
        <f>VLOOKUP(D146,COND!$A$2:$B$35,2,FALSE)</f>
        <v>0.4</v>
      </c>
      <c r="Q146">
        <f>VLOOKUP(C146,COND!$D$2:$E$14,2,FALSE)</f>
        <v>-0.1</v>
      </c>
      <c r="R146" s="11">
        <f>STANDARDIZE(O146,AVERAGE($O$4:$O$203),STDEV($O$4:$O$203))</f>
        <v>-0.59756217237317499</v>
      </c>
      <c r="S146" s="14">
        <f>RANK(O146,$O$4:$O$1002)</f>
        <v>143</v>
      </c>
      <c r="T146" s="14">
        <f>RANK(R146,$R$4:$R$203)</f>
        <v>143</v>
      </c>
      <c r="U146">
        <f>IF(F146="",0,F146)+G146</f>
        <v>11.5</v>
      </c>
      <c r="V146">
        <f>MAX($U$4:$U$203)-U146</f>
        <v>105.6</v>
      </c>
      <c r="W146" t="e">
        <f>VLOOKUP(B146,Summary!$Q$3:$U$575,5,FALSE)</f>
        <v>#N/A</v>
      </c>
      <c r="X146" s="15" t="e">
        <f>AVERAGE(F146:G146)+AVERAGE(F146:G146)/(ABS(F146-G146))</f>
        <v>#VALUE!</v>
      </c>
      <c r="Y146" s="15" t="e">
        <f>AVERAGE(H146:I146)+AVERAGE(H146:I146)/(ABS(I146-H146))</f>
        <v>#VALUE!</v>
      </c>
    </row>
    <row r="147" spans="1:25" ht="15.75" thickBot="1">
      <c r="A147">
        <f>RANK(G147,$G$4:$G$1202)</f>
        <v>148</v>
      </c>
      <c r="B147" s="7" t="s">
        <v>671</v>
      </c>
      <c r="C147" t="str">
        <f>IF(ISNA(VLOOKUP($B147,Batters2!$B$1:$Y$1001,C$1,FALSE)),"",VLOOKUP($B147,Batters2!$B$1:$Y$1001,C$1,FALSE))</f>
        <v>2B</v>
      </c>
      <c r="D147">
        <f>IF(ISNA(VLOOKUP($B147,Batters2!$B$1:$Y$1001,D$1,FALSE)),"",VLOOKUP($B147,Batters2!$B$1:$Y$1001,D$1,FALSE)+1)</f>
        <v>24</v>
      </c>
      <c r="E147" t="str">
        <f>IF(ISNA(VLOOKUP($B147,Batters2!$B$1:$Y$1001,E$1,FALSE)),"",VLOOKUP($B147,Batters2!$B$1:$Y$1001,E$1,FALSE))</f>
        <v>FAR</v>
      </c>
      <c r="F147" t="str">
        <f>IF(ISNA(VLOOKUP($B147,Batters1!$B$1:$Y$985,F$1,FALSE)),"",VLOOKUP($B147,Batters1!$B$1:$Y$985,F$1,FALSE))</f>
        <v/>
      </c>
      <c r="G147">
        <f>IF(ISNA(VLOOKUP($B147,Batters2!$B$1:$Y$1001,G$1,FALSE)),"",VLOOKUP($B147,Batters2!$B$1:$Y$1001,G$1,FALSE))</f>
        <v>11.2</v>
      </c>
      <c r="H147" t="str">
        <f>IF(ISNA(VLOOKUP($B147,Batters1!$B$1:$Y$985,H$1,FALSE)),"",VLOOKUP($B147,Batters1!$B$1:$Y$985,H$1,FALSE))</f>
        <v/>
      </c>
      <c r="I147">
        <f>IF(ISNA(VLOOKUP($B147,Batters2!$B$1:$Y$1001,I$1,FALSE)),"",VLOOKUP($B147,Batters2!$B$1:$Y$1001,I$1,FALSE))</f>
        <v>-12.169999999999984</v>
      </c>
      <c r="J147" s="11">
        <f>IF(F147="",-1,(F147-AVERAGE(F$4:F$1002))/STDEV(F$4:F$1002))</f>
        <v>-1</v>
      </c>
      <c r="K147" s="11">
        <f>IF(G147="",-1,(G147-AVERAGE(G$4:G$1002))/STDEV(G$4:G$1002))</f>
        <v>-0.8090176570124864</v>
      </c>
      <c r="L147" s="11">
        <f>IF(H147="",-1,(H147-AVERAGE(H$4:H$1002))/STDEV(H$4:H$1002))</f>
        <v>-1</v>
      </c>
      <c r="M147" s="11">
        <f>IF(I147="",-1,(I147-AVERAGE(I$4:I$1002))/STDEV(I$4:I$1002))</f>
        <v>-1.3012616168403743</v>
      </c>
      <c r="N147" s="11">
        <f>($J$2*J147+$K$2*K147+$L$2*L147+$M$2*M147+3*AVERAGE(J147:K147)+2*AVERAGE(L147:M147))/(SUM($J$2:$M$2)+5)</f>
        <v>-1.0211078870647285</v>
      </c>
      <c r="O147" s="11">
        <f>($J$2*J147+$K$2*K147+$L$2*L147+$M$2*M147+3*AVERAGE(J147:K147)+2*AVERAGE(L147:M147))/(SUM($J$2:$M$2)+5)+P147+Q147</f>
        <v>-0.42110788706472857</v>
      </c>
      <c r="P147">
        <f>VLOOKUP(D147,COND!$A$2:$B$35,2,FALSE)</f>
        <v>0.5</v>
      </c>
      <c r="Q147">
        <f>VLOOKUP(C147,COND!$D$2:$E$14,2,FALSE)</f>
        <v>0.1</v>
      </c>
      <c r="R147" s="11">
        <f>STANDARDIZE(O147,AVERAGE($O$4:$O$203),STDEV($O$4:$O$203))</f>
        <v>-0.60291347167273868</v>
      </c>
      <c r="S147" s="14">
        <f>RANK(O147,$O$4:$O$1002)</f>
        <v>144</v>
      </c>
      <c r="T147" s="14">
        <f>RANK(R147,$R$4:$R$203)</f>
        <v>144</v>
      </c>
      <c r="U147">
        <f>IF(F147="",0,F147)+G147</f>
        <v>11.2</v>
      </c>
      <c r="V147">
        <f>MAX($U$4:$U$203)-U147</f>
        <v>105.89999999999999</v>
      </c>
      <c r="W147" t="e">
        <f>VLOOKUP(B147,Summary!$Q$3:$U$575,5,FALSE)</f>
        <v>#N/A</v>
      </c>
      <c r="X147" s="15" t="e">
        <f>AVERAGE(F147:G147)+AVERAGE(F147:G147)/(ABS(F147-G147))</f>
        <v>#VALUE!</v>
      </c>
      <c r="Y147" s="15" t="e">
        <f>AVERAGE(H147:I147)+AVERAGE(H147:I147)/(ABS(I147-H147))</f>
        <v>#VALUE!</v>
      </c>
    </row>
    <row r="148" spans="1:25" ht="15.75" thickBot="1">
      <c r="A148">
        <f>RANK(G148,$G$4:$G$1202)</f>
        <v>137</v>
      </c>
      <c r="B148" s="4" t="s">
        <v>469</v>
      </c>
      <c r="C148" t="str">
        <f>IF(ISNA(VLOOKUP($B148,Batters2!$B$1:$Y$1001,C$1,FALSE)),"",VLOOKUP($B148,Batters2!$B$1:$Y$1001,C$1,FALSE))</f>
        <v>2B</v>
      </c>
      <c r="D148">
        <f>IF(ISNA(VLOOKUP($B148,Batters2!$B$1:$Y$1001,D$1,FALSE)),"",VLOOKUP($B148,Batters2!$B$1:$Y$1001,D$1,FALSE)+1)</f>
        <v>28</v>
      </c>
      <c r="E148" t="str">
        <f>IF(ISNA(VLOOKUP($B148,Batters2!$B$1:$Y$1001,E$1,FALSE)),"",VLOOKUP($B148,Batters2!$B$1:$Y$1001,E$1,FALSE))</f>
        <v>KAL</v>
      </c>
      <c r="F148">
        <f>IF(ISNA(VLOOKUP($B148,Batters1!$B$1:$Y$985,F$1,FALSE)),"",VLOOKUP($B148,Batters1!$B$1:$Y$985,F$1,FALSE))</f>
        <v>27.7</v>
      </c>
      <c r="G148">
        <f>IF(ISNA(VLOOKUP($B148,Batters2!$B$1:$Y$1001,G$1,FALSE)),"",VLOOKUP($B148,Batters2!$B$1:$Y$1001,G$1,FALSE))</f>
        <v>12.2</v>
      </c>
      <c r="H148">
        <f>IF(ISNA(VLOOKUP($B148,Batters1!$B$1:$Y$985,H$1,FALSE)),"",VLOOKUP($B148,Batters1!$B$1:$Y$985,H$1,FALSE))</f>
        <v>3.2699999999999942</v>
      </c>
      <c r="I148">
        <f>IF(ISNA(VLOOKUP($B148,Batters2!$B$1:$Y$1001,I$1,FALSE)),"",VLOOKUP($B148,Batters2!$B$1:$Y$1001,I$1,FALSE))</f>
        <v>-17.090000000000014</v>
      </c>
      <c r="J148" s="11">
        <f>IF(F148="",-1,(F148-AVERAGE(F$4:F$1002))/STDEV(F$4:F$1002))</f>
        <v>2.9379555648308513E-2</v>
      </c>
      <c r="K148" s="11">
        <f>IF(G148="",-1,(G148-AVERAGE(G$4:G$1002))/STDEV(G$4:G$1002))</f>
        <v>-0.73977319627619276</v>
      </c>
      <c r="L148" s="11">
        <f>IF(H148="",-1,(H148-AVERAGE(H$4:H$1002))/STDEV(H$4:H$1002))</f>
        <v>-0.25469025827601316</v>
      </c>
      <c r="M148" s="11">
        <f>IF(I148="",-1,(I148-AVERAGE(I$4:I$1002))/STDEV(I$4:I$1002))</f>
        <v>-1.7109609215422732</v>
      </c>
      <c r="N148" s="11">
        <f>($J$2*J148+$K$2*K148+$L$2*L148+$M$2*M148+3*AVERAGE(J148:K148)+2*AVERAGE(L148:M148))/(SUM($J$2:$M$2)+5)</f>
        <v>-0.8215939736327913</v>
      </c>
      <c r="O148" s="11">
        <f>($J$2*J148+$K$2*K148+$L$2*L148+$M$2*M148+3*AVERAGE(J148:K148)+2*AVERAGE(L148:M148))/(SUM($J$2:$M$2)+5)+P148+Q148</f>
        <v>-0.42159397363279127</v>
      </c>
      <c r="P148">
        <f>VLOOKUP(D148,COND!$A$2:$B$35,2,FALSE)</f>
        <v>0.3</v>
      </c>
      <c r="Q148">
        <f>VLOOKUP(C148,COND!$D$2:$E$14,2,FALSE)</f>
        <v>0.1</v>
      </c>
      <c r="R148" s="11">
        <f>STANDARDIZE(O148,AVERAGE($O$4:$O$203),STDEV($O$4:$O$203))</f>
        <v>-0.60349774177415416</v>
      </c>
      <c r="S148" s="14">
        <f>RANK(O148,$O$4:$O$1002)</f>
        <v>145</v>
      </c>
      <c r="T148" s="14">
        <f>RANK(R148,$R$4:$R$203)</f>
        <v>145</v>
      </c>
      <c r="U148">
        <f>IF(F148="",0,F148)+G148</f>
        <v>39.9</v>
      </c>
      <c r="V148">
        <f>MAX($U$4:$U$203)-U148</f>
        <v>77.199999999999989</v>
      </c>
      <c r="W148" t="e">
        <f>VLOOKUP(B148,Summary!$Q$3:$U$575,5,FALSE)</f>
        <v>#N/A</v>
      </c>
      <c r="X148" s="15">
        <f>AVERAGE(F148:G148)+AVERAGE(F148:G148)/(ABS(F148-G148))</f>
        <v>21.237096774193546</v>
      </c>
      <c r="Y148" s="15">
        <f>AVERAGE(H148:I148)+AVERAGE(H148:I148)/(ABS(I148-H148))</f>
        <v>-7.2493909626719155</v>
      </c>
    </row>
    <row r="149" spans="1:25" ht="15.75" thickBot="1">
      <c r="A149">
        <f>RANK(G149,$G$4:$G$1202)</f>
        <v>142</v>
      </c>
      <c r="B149" s="7" t="s">
        <v>462</v>
      </c>
      <c r="C149" t="str">
        <f>IF(ISNA(VLOOKUP($B149,Batters2!$B$1:$Y$1001,C$1,FALSE)),"",VLOOKUP($B149,Batters2!$B$1:$Y$1001,C$1,FALSE))</f>
        <v>RF</v>
      </c>
      <c r="D149">
        <f>IF(ISNA(VLOOKUP($B149,Batters2!$B$1:$Y$1001,D$1,FALSE)),"",VLOOKUP($B149,Batters2!$B$1:$Y$1001,D$1,FALSE)+1)</f>
        <v>29</v>
      </c>
      <c r="E149" t="str">
        <f>IF(ISNA(VLOOKUP($B149,Batters2!$B$1:$Y$1001,E$1,FALSE)),"",VLOOKUP($B149,Batters2!$B$1:$Y$1001,E$1,FALSE))</f>
        <v>KEN</v>
      </c>
      <c r="F149">
        <f>IF(ISNA(VLOOKUP($B149,Batters1!$B$1:$Y$985,F$1,FALSE)),"",VLOOKUP($B149,Batters1!$B$1:$Y$985,F$1,FALSE))</f>
        <v>16.8</v>
      </c>
      <c r="G149">
        <f>IF(ISNA(VLOOKUP($B149,Batters2!$B$1:$Y$1001,G$1,FALSE)),"",VLOOKUP($B149,Batters2!$B$1:$Y$1001,G$1,FALSE))</f>
        <v>11.7</v>
      </c>
      <c r="H149">
        <f>IF(ISNA(VLOOKUP($B149,Batters1!$B$1:$Y$985,H$1,FALSE)),"",VLOOKUP($B149,Batters1!$B$1:$Y$985,H$1,FALSE))</f>
        <v>0.32999999999999297</v>
      </c>
      <c r="I149">
        <f>IF(ISNA(VLOOKUP($B149,Batters2!$B$1:$Y$1001,I$1,FALSE)),"",VLOOKUP($B149,Batters2!$B$1:$Y$1001,I$1,FALSE))</f>
        <v>1.3500000000000085</v>
      </c>
      <c r="J149" s="11">
        <f>IF(F149="",-1,(F149-AVERAGE(F$4:F$1002))/STDEV(F$4:F$1002))</f>
        <v>-0.6456301371145492</v>
      </c>
      <c r="K149" s="11">
        <f>IF(G149="",-1,(G149-AVERAGE(G$4:G$1002))/STDEV(G$4:G$1002))</f>
        <v>-0.77439542664433958</v>
      </c>
      <c r="L149" s="11">
        <f>IF(H149="",-1,(H149-AVERAGE(H$4:H$1002))/STDEV(H$4:H$1002))</f>
        <v>-0.46166668235572489</v>
      </c>
      <c r="M149" s="11">
        <f>IF(I149="",-1,(I149-AVERAGE(I$4:I$1002))/STDEV(I$4:I$1002))</f>
        <v>-0.17542125107418882</v>
      </c>
      <c r="N149" s="11">
        <f>($J$2*J149+$K$2*K149+$L$2*L149+$M$2*M149+3*AVERAGE(J149:K149)+2*AVERAGE(L149:M149))/(SUM($J$2:$M$2)+5)</f>
        <v>-0.52611502382951536</v>
      </c>
      <c r="O149" s="11">
        <f>($J$2*J149+$K$2*K149+$L$2*L149+$M$2*M149+3*AVERAGE(J149:K149)+2*AVERAGE(L149:M149))/(SUM($J$2:$M$2)+5)+P149+Q149</f>
        <v>-0.42611502382951538</v>
      </c>
      <c r="P149">
        <f>VLOOKUP(D149,COND!$A$2:$B$35,2,FALSE)</f>
        <v>0.2</v>
      </c>
      <c r="Q149">
        <f>VLOOKUP(C149,COND!$D$2:$E$14,2,FALSE)</f>
        <v>-0.1</v>
      </c>
      <c r="R149" s="11">
        <f>STANDARDIZE(O149,AVERAGE($O$4:$O$203),STDEV($O$4:$O$203))</f>
        <v>-0.60893198873858378</v>
      </c>
      <c r="S149" s="14">
        <f>RANK(O149,$O$4:$O$1002)</f>
        <v>146</v>
      </c>
      <c r="T149" s="14">
        <f>RANK(R149,$R$4:$R$203)</f>
        <v>146</v>
      </c>
      <c r="U149">
        <f>IF(F149="",0,F149)+G149</f>
        <v>28.5</v>
      </c>
      <c r="V149">
        <f>MAX($U$4:$U$203)-U149</f>
        <v>88.6</v>
      </c>
      <c r="W149" t="e">
        <f>VLOOKUP(B149,Summary!$Q$3:$U$575,5,FALSE)</f>
        <v>#N/A</v>
      </c>
      <c r="X149" s="15">
        <f>AVERAGE(F149:G149)+AVERAGE(F149:G149)/(ABS(F149-G149))</f>
        <v>17.044117647058822</v>
      </c>
      <c r="Y149" s="15">
        <f>AVERAGE(H149:I149)+AVERAGE(H149:I149)/(ABS(I149-H149))</f>
        <v>1.6635294117646948</v>
      </c>
    </row>
    <row r="150" spans="1:25" ht="15.75" thickBot="1">
      <c r="A150">
        <f>RANK(G150,$G$4:$G$1202)</f>
        <v>189</v>
      </c>
      <c r="B150" s="7" t="s">
        <v>622</v>
      </c>
      <c r="C150" t="str">
        <f>IF(ISNA(VLOOKUP($B150,Batters2!$B$1:$Y$1001,C$1,FALSE)),"",VLOOKUP($B150,Batters2!$B$1:$Y$1001,C$1,FALSE))</f>
        <v>SS</v>
      </c>
      <c r="D150">
        <f>IF(ISNA(VLOOKUP($B150,Batters2!$B$1:$Y$1001,D$1,FALSE)),"",VLOOKUP($B150,Batters2!$B$1:$Y$1001,D$1,FALSE)+1)</f>
        <v>26</v>
      </c>
      <c r="E150" t="str">
        <f>IF(ISNA(VLOOKUP($B150,Batters2!$B$1:$Y$1001,E$1,FALSE)),"",VLOOKUP($B150,Batters2!$B$1:$Y$1001,E$1,FALSE))</f>
        <v>REN</v>
      </c>
      <c r="F150">
        <f>IF(ISNA(VLOOKUP($B150,Batters1!$B$1:$Y$985,F$1,FALSE)),"",VLOOKUP($B150,Batters1!$B$1:$Y$985,F$1,FALSE))</f>
        <v>9</v>
      </c>
      <c r="G150">
        <f>IF(ISNA(VLOOKUP($B150,Batters2!$B$1:$Y$1001,G$1,FALSE)),"",VLOOKUP($B150,Batters2!$B$1:$Y$1001,G$1,FALSE))</f>
        <v>6.7</v>
      </c>
      <c r="H150">
        <f>IF(ISNA(VLOOKUP($B150,Batters1!$B$1:$Y$985,H$1,FALSE)),"",VLOOKUP($B150,Batters1!$B$1:$Y$985,H$1,FALSE))</f>
        <v>-17.980000000000004</v>
      </c>
      <c r="I150">
        <f>IF(ISNA(VLOOKUP($B150,Batters2!$B$1:$Y$1001,I$1,FALSE)),"",VLOOKUP($B150,Batters2!$B$1:$Y$1001,I$1,FALSE))</f>
        <v>-12.130000000000004</v>
      </c>
      <c r="J150" s="11">
        <f>IF(F150="",-1,(F150-AVERAGE(F$4:F$1002))/STDEV(F$4:F$1002))</f>
        <v>-1.1286645961558603</v>
      </c>
      <c r="K150" s="11">
        <f>IF(G150="",-1,(G150-AVERAGE(G$4:G$1002))/STDEV(G$4:G$1002))</f>
        <v>-1.1206177303258078</v>
      </c>
      <c r="L150" s="11">
        <f>IF(H150="",-1,(H150-AVERAGE(H$4:H$1002))/STDEV(H$4:H$1002))</f>
        <v>-1.7506933234780107</v>
      </c>
      <c r="M150" s="11">
        <f>IF(I150="",-1,(I150-AVERAGE(I$4:I$1002))/STDEV(I$4:I$1002))</f>
        <v>-1.2979307281842631</v>
      </c>
      <c r="N150" s="11">
        <f>($J$2*J150+$K$2*K150+$L$2*L150+$M$2*M150+3*AVERAGE(J150:K150)+2*AVERAGE(L150:M150))/(SUM($J$2:$M$2)+5)</f>
        <v>-1.2583407155736788</v>
      </c>
      <c r="O150" s="11">
        <f>($J$2*J150+$K$2*K150+$L$2*L150+$M$2*M150+3*AVERAGE(J150:K150)+2*AVERAGE(L150:M150))/(SUM($J$2:$M$2)+5)+P150+Q150</f>
        <v>-0.45834071557367878</v>
      </c>
      <c r="P150">
        <f>VLOOKUP(D150,COND!$A$2:$B$35,2,FALSE)</f>
        <v>0.5</v>
      </c>
      <c r="Q150">
        <f>VLOOKUP(C150,COND!$D$2:$E$14,2,FALSE)</f>
        <v>0.3</v>
      </c>
      <c r="R150" s="11">
        <f>STANDARDIZE(O150,AVERAGE($O$4:$O$203),STDEV($O$4:$O$203))</f>
        <v>-0.64766687552755464</v>
      </c>
      <c r="S150" s="14">
        <f>RANK(O150,$O$4:$O$1002)</f>
        <v>147</v>
      </c>
      <c r="T150" s="14">
        <f>RANK(R150,$R$4:$R$203)</f>
        <v>147</v>
      </c>
      <c r="U150">
        <f>IF(F150="",0,F150)+G150</f>
        <v>15.7</v>
      </c>
      <c r="V150">
        <f>MAX($U$4:$U$203)-U150</f>
        <v>101.39999999999999</v>
      </c>
      <c r="W150" t="e">
        <f>VLOOKUP(B150,Summary!$Q$3:$U$575,5,FALSE)</f>
        <v>#N/A</v>
      </c>
      <c r="X150" s="15">
        <f>AVERAGE(F150:G150)+AVERAGE(F150:G150)/(ABS(F150-G150))</f>
        <v>11.263043478260869</v>
      </c>
      <c r="Y150" s="15">
        <f>AVERAGE(H150:I150)+AVERAGE(H150:I150)/(ABS(I150-H150))</f>
        <v>-17.628504273504277</v>
      </c>
    </row>
    <row r="151" spans="1:25" ht="15.75" thickBot="1">
      <c r="A151">
        <f>RANK(G151,$G$4:$G$1202)</f>
        <v>7</v>
      </c>
      <c r="B151" s="4" t="s">
        <v>47</v>
      </c>
      <c r="C151" t="str">
        <f>IF(ISNA(VLOOKUP($B151,Batters2!$B$1:$Y$1001,C$1,FALSE)),"",VLOOKUP($B151,Batters2!$B$1:$Y$1001,C$1,FALSE))</f>
        <v>RF</v>
      </c>
      <c r="D151">
        <f>IF(ISNA(VLOOKUP($B151,Batters2!$B$1:$Y$1001,D$1,FALSE)),"",VLOOKUP($B151,Batters2!$B$1:$Y$1001,D$1,FALSE)+1)</f>
        <v>37</v>
      </c>
      <c r="E151" t="str">
        <f>IF(ISNA(VLOOKUP($B151,Batters2!$B$1:$Y$1001,E$1,FALSE)),"",VLOOKUP($B151,Batters2!$B$1:$Y$1001,E$1,FALSE))</f>
        <v>PS(2)</v>
      </c>
      <c r="F151">
        <f>IF(ISNA(VLOOKUP($B151,Batters1!$B$1:$Y$985,F$1,FALSE)),"",VLOOKUP($B151,Batters1!$B$1:$Y$985,F$1,FALSE))</f>
        <v>13.7</v>
      </c>
      <c r="G151">
        <f>IF(ISNA(VLOOKUP($B151,Batters2!$B$1:$Y$1001,G$1,FALSE)),"",VLOOKUP($B151,Batters2!$B$1:$Y$1001,G$1,FALSE))</f>
        <v>56.5</v>
      </c>
      <c r="H151">
        <f>IF(ISNA(VLOOKUP($B151,Batters1!$B$1:$Y$985,H$1,FALSE)),"",VLOOKUP($B151,Batters1!$B$1:$Y$985,H$1,FALSE))</f>
        <v>-5.379999999999983</v>
      </c>
      <c r="I151">
        <f>IF(ISNA(VLOOKUP($B151,Batters2!$B$1:$Y$1001,I$1,FALSE)),"",VLOOKUP($B151,Batters2!$B$1:$Y$1001,I$1,FALSE))</f>
        <v>25.359999999999992</v>
      </c>
      <c r="J151" s="11">
        <f>IF(F151="",-1,(F151-AVERAGE(F$4:F$1002))/STDEV(F$4:F$1002))</f>
        <v>-0.83760537083609599</v>
      </c>
      <c r="K151" s="11">
        <f>IF(G151="",-1,(G151-AVERAGE(G$4:G$1002))/STDEV(G$4:G$1002))</f>
        <v>2.3277564143416165</v>
      </c>
      <c r="L151" s="11">
        <f>IF(H151="",-1,(H151-AVERAGE(H$4:H$1002))/STDEV(H$4:H$1002))</f>
        <v>-0.86365150599353058</v>
      </c>
      <c r="M151" s="11">
        <f>IF(I151="",-1,(I151-AVERAGE(I$4:I$1002))/STDEV(I$4:I$1002))</f>
        <v>1.8239446647576245</v>
      </c>
      <c r="N151" s="11">
        <f>($J$2*J151+$K$2*K151+$L$2*L151+$M$2*M151+3*AVERAGE(J151:K151)+2*AVERAGE(L151:M151))/(SUM($J$2:$M$2)+5)</f>
        <v>1.1388418908027864</v>
      </c>
      <c r="O151" s="11">
        <f>($J$2*J151+$K$2*K151+$L$2*L151+$M$2*M151+3*AVERAGE(J151:K151)+2*AVERAGE(L151:M151))/(SUM($J$2:$M$2)+5)+P151+Q151</f>
        <v>-0.46115810919721356</v>
      </c>
      <c r="P151">
        <f>VLOOKUP(D151,COND!$A$2:$B$35,2,FALSE)</f>
        <v>-1.5</v>
      </c>
      <c r="Q151">
        <f>VLOOKUP(C151,COND!$D$2:$E$14,2,FALSE)</f>
        <v>-0.1</v>
      </c>
      <c r="R151" s="11">
        <f>STANDARDIZE(O151,AVERAGE($O$4:$O$203),STDEV($O$4:$O$203))</f>
        <v>-0.65105334815672189</v>
      </c>
      <c r="S151" s="14">
        <f>RANK(O151,$O$4:$O$1002)</f>
        <v>148</v>
      </c>
      <c r="T151" s="14">
        <f>RANK(R151,$R$4:$R$203)</f>
        <v>148</v>
      </c>
      <c r="U151">
        <f>IF(F151="",0,F151)+G151</f>
        <v>70.2</v>
      </c>
      <c r="V151">
        <f>MAX($U$4:$U$203)-U151</f>
        <v>46.899999999999991</v>
      </c>
      <c r="W151" t="e">
        <f>VLOOKUP(B151,Summary!$Q$3:$U$575,5,FALSE)</f>
        <v>#N/A</v>
      </c>
      <c r="X151" s="15">
        <f>AVERAGE(F151:G151)+AVERAGE(F151:G151)/(ABS(F151-G151))</f>
        <v>35.920093457943928</v>
      </c>
      <c r="Y151" s="15">
        <f>AVERAGE(H151:I151)+AVERAGE(H151:I151)/(ABS(I151-H151))</f>
        <v>10.314983734547827</v>
      </c>
    </row>
    <row r="152" spans="1:25" ht="15.75" thickBot="1">
      <c r="A152">
        <f>RANK(G152,$G$4:$G$1202)</f>
        <v>158</v>
      </c>
      <c r="B152" s="7" t="s">
        <v>460</v>
      </c>
      <c r="C152" t="str">
        <f>IF(ISNA(VLOOKUP($B152,Batters2!$B$1:$Y$1001,C$1,FALSE)),"",VLOOKUP($B152,Batters2!$B$1:$Y$1001,C$1,FALSE))</f>
        <v>CF</v>
      </c>
      <c r="D152">
        <f>IF(ISNA(VLOOKUP($B152,Batters2!$B$1:$Y$1001,D$1,FALSE)),"",VLOOKUP($B152,Batters2!$B$1:$Y$1001,D$1,FALSE)+1)</f>
        <v>29</v>
      </c>
      <c r="E152" t="str">
        <f>IF(ISNA(VLOOKUP($B152,Batters2!$B$1:$Y$1001,E$1,FALSE)),"",VLOOKUP($B152,Batters2!$B$1:$Y$1001,E$1,FALSE))</f>
        <v>FAR</v>
      </c>
      <c r="F152" t="str">
        <f>IF(ISNA(VLOOKUP($B152,Batters1!$B$1:$Y$985,F$1,FALSE)),"",VLOOKUP($B152,Batters1!$B$1:$Y$985,F$1,FALSE))</f>
        <v/>
      </c>
      <c r="G152">
        <f>IF(ISNA(VLOOKUP($B152,Batters2!$B$1:$Y$1001,G$1,FALSE)),"",VLOOKUP($B152,Batters2!$B$1:$Y$1001,G$1,FALSE))</f>
        <v>10.199999999999999</v>
      </c>
      <c r="H152" t="str">
        <f>IF(ISNA(VLOOKUP($B152,Batters1!$B$1:$Y$985,H$1,FALSE)),"",VLOOKUP($B152,Batters1!$B$1:$Y$985,H$1,FALSE))</f>
        <v/>
      </c>
      <c r="I152">
        <f>IF(ISNA(VLOOKUP($B152,Batters2!$B$1:$Y$1001,I$1,FALSE)),"",VLOOKUP($B152,Batters2!$B$1:$Y$1001,I$1,FALSE))</f>
        <v>0.61000000000000654</v>
      </c>
      <c r="J152" s="11">
        <f>IF(F152="",-1,(F152-AVERAGE(F$4:F$1002))/STDEV(F$4:F$1002))</f>
        <v>-1</v>
      </c>
      <c r="K152" s="11">
        <f>IF(G152="",-1,(G152-AVERAGE(G$4:G$1002))/STDEV(G$4:G$1002))</f>
        <v>-0.87826211774878005</v>
      </c>
      <c r="L152" s="11">
        <f>IF(H152="",-1,(H152-AVERAGE(H$4:H$1002))/STDEV(H$4:H$1002))</f>
        <v>-1</v>
      </c>
      <c r="M152" s="11">
        <f>IF(I152="",-1,(I152-AVERAGE(I$4:I$1002))/STDEV(I$4:I$1002))</f>
        <v>-0.23704269121227906</v>
      </c>
      <c r="N152" s="11">
        <f>($J$2*J152+$K$2*K152+$L$2*L152+$M$2*M152+3*AVERAGE(J152:K152)+2*AVERAGE(L152:M152))/(SUM($J$2:$M$2)+5)</f>
        <v>-0.72280551475437338</v>
      </c>
      <c r="O152" s="11">
        <f>($J$2*J152+$K$2*K152+$L$2*L152+$M$2*M152+3*AVERAGE(J152:K152)+2*AVERAGE(L152:M152))/(SUM($J$2:$M$2)+5)+P152+Q152</f>
        <v>-0.47280551475437332</v>
      </c>
      <c r="P152">
        <f>VLOOKUP(D152,COND!$A$2:$B$35,2,FALSE)</f>
        <v>0.2</v>
      </c>
      <c r="Q152">
        <f>VLOOKUP(C152,COND!$D$2:$E$14,2,FALSE)</f>
        <v>0.05</v>
      </c>
      <c r="R152" s="11">
        <f>STANDARDIZE(O152,AVERAGE($O$4:$O$203),STDEV($O$4:$O$203))</f>
        <v>-0.66505338698361616</v>
      </c>
      <c r="S152" s="14">
        <f>RANK(O152,$O$4:$O$1002)</f>
        <v>149</v>
      </c>
      <c r="T152" s="14">
        <f>RANK(R152,$R$4:$R$203)</f>
        <v>149</v>
      </c>
      <c r="U152">
        <f>IF(F152="",0,F152)+G152</f>
        <v>10.199999999999999</v>
      </c>
      <c r="V152">
        <f>MAX($U$4:$U$203)-U152</f>
        <v>106.89999999999999</v>
      </c>
      <c r="W152" t="e">
        <f>VLOOKUP(B152,Summary!$Q$3:$U$575,5,FALSE)</f>
        <v>#N/A</v>
      </c>
      <c r="X152" s="15" t="e">
        <f>AVERAGE(F152:G152)+AVERAGE(F152:G152)/(ABS(F152-G152))</f>
        <v>#VALUE!</v>
      </c>
      <c r="Y152" s="15" t="e">
        <f>AVERAGE(H152:I152)+AVERAGE(H152:I152)/(ABS(I152-H152))</f>
        <v>#VALUE!</v>
      </c>
    </row>
    <row r="153" spans="1:25" ht="15.75" thickBot="1">
      <c r="A153">
        <f>RANK(G153,$G$4:$G$1202)</f>
        <v>170</v>
      </c>
      <c r="B153" s="7" t="s">
        <v>615</v>
      </c>
      <c r="C153" t="str">
        <f>IF(ISNA(VLOOKUP($B153,Batters2!$B$1:$Y$1001,C$1,FALSE)),"",VLOOKUP($B153,Batters2!$B$1:$Y$1001,C$1,FALSE))</f>
        <v>1B</v>
      </c>
      <c r="D153">
        <f>IF(ISNA(VLOOKUP($B153,Batters2!$B$1:$Y$1001,D$1,FALSE)),"",VLOOKUP($B153,Batters2!$B$1:$Y$1001,D$1,FALSE)+1)</f>
        <v>26</v>
      </c>
      <c r="E153" t="str">
        <f>IF(ISNA(VLOOKUP($B153,Batters2!$B$1:$Y$1001,E$1,FALSE)),"",VLOOKUP($B153,Batters2!$B$1:$Y$1001,E$1,FALSE))</f>
        <v>MAN</v>
      </c>
      <c r="F153">
        <f>IF(ISNA(VLOOKUP($B153,Batters1!$B$1:$Y$985,F$1,FALSE)),"",VLOOKUP($B153,Batters1!$B$1:$Y$985,F$1,FALSE))</f>
        <v>10.3</v>
      </c>
      <c r="G153">
        <f>IF(ISNA(VLOOKUP($B153,Batters2!$B$1:$Y$1001,G$1,FALSE)),"",VLOOKUP($B153,Batters2!$B$1:$Y$1001,G$1,FALSE))</f>
        <v>8.4</v>
      </c>
      <c r="H153">
        <f>IF(ISNA(VLOOKUP($B153,Batters1!$B$1:$Y$985,H$1,FALSE)),"",VLOOKUP($B153,Batters1!$B$1:$Y$985,H$1,FALSE))</f>
        <v>6.3700000000000099</v>
      </c>
      <c r="I153">
        <f>IF(ISNA(VLOOKUP($B153,Batters2!$B$1:$Y$1001,I$1,FALSE)),"",VLOOKUP($B153,Batters2!$B$1:$Y$1001,I$1,FALSE))</f>
        <v>-0.22000000000001307</v>
      </c>
      <c r="J153" s="11">
        <f>IF(F153="",-1,(F153-AVERAGE(F$4:F$1002))/STDEV(F$4:F$1002))</f>
        <v>-1.0481588529823085</v>
      </c>
      <c r="K153" s="11">
        <f>IF(G153="",-1,(G153-AVERAGE(G$4:G$1002))/STDEV(G$4:G$1002))</f>
        <v>-1.0029021470741086</v>
      </c>
      <c r="L153" s="11">
        <f>IF(H153="",-1,(H153-AVERAGE(H$4:H$1002))/STDEV(H$4:H$1002))</f>
        <v>-3.6449811117132386E-2</v>
      </c>
      <c r="M153" s="11">
        <f>IF(I153="",-1,(I153-AVERAGE(I$4:I$1002))/STDEV(I$4:I$1002))</f>
        <v>-0.30615863082662498</v>
      </c>
      <c r="N153" s="11">
        <f>($J$2*J153+$K$2*K153+$L$2*L153+$M$2*M153+3*AVERAGE(J153:K153)+2*AVERAGE(L153:M153))/(SUM($J$2:$M$2)+5)</f>
        <v>-0.67364534511687313</v>
      </c>
      <c r="O153" s="11">
        <f>($J$2*J153+$K$2*K153+$L$2*L153+$M$2*M153+3*AVERAGE(J153:K153)+2*AVERAGE(L153:M153))/(SUM($J$2:$M$2)+5)+P153+Q153</f>
        <v>-0.47364534511687312</v>
      </c>
      <c r="P153">
        <f>VLOOKUP(D153,COND!$A$2:$B$35,2,FALSE)</f>
        <v>0.5</v>
      </c>
      <c r="Q153">
        <f>VLOOKUP(C153,COND!$D$2:$E$14,2,FALSE)</f>
        <v>-0.3</v>
      </c>
      <c r="R153" s="11">
        <f>STANDARDIZE(O153,AVERAGE($O$4:$O$203),STDEV($O$4:$O$203))</f>
        <v>-0.66606285279343114</v>
      </c>
      <c r="S153" s="14">
        <f>RANK(O153,$O$4:$O$1002)</f>
        <v>150</v>
      </c>
      <c r="T153" s="14">
        <f>RANK(R153,$R$4:$R$203)</f>
        <v>150</v>
      </c>
      <c r="U153">
        <f>IF(F153="",0,F153)+G153</f>
        <v>18.700000000000003</v>
      </c>
      <c r="V153">
        <f>MAX($U$4:$U$203)-U153</f>
        <v>98.399999999999991</v>
      </c>
      <c r="W153" t="e">
        <f>VLOOKUP(B153,Summary!$Q$3:$U$575,5,FALSE)</f>
        <v>#N/A</v>
      </c>
      <c r="X153" s="15">
        <f>AVERAGE(F153:G153)+AVERAGE(F153:G153)/(ABS(F153-G153))</f>
        <v>14.271052631578948</v>
      </c>
      <c r="Y153" s="15">
        <f>AVERAGE(H153:I153)+AVERAGE(H153:I153)/(ABS(I153-H153))</f>
        <v>3.5416160849772349</v>
      </c>
    </row>
    <row r="154" spans="1:25" ht="15.75" thickBot="1">
      <c r="A154">
        <f>RANK(G154,$G$4:$G$1202)</f>
        <v>151</v>
      </c>
      <c r="B154" s="4" t="s">
        <v>82</v>
      </c>
      <c r="C154" t="str">
        <f>IF(ISNA(VLOOKUP($B154,Batters2!$B$1:$Y$1001,C$1,FALSE)),"",VLOOKUP($B154,Batters2!$B$1:$Y$1001,C$1,FALSE))</f>
        <v>SS</v>
      </c>
      <c r="D154">
        <f>IF(ISNA(VLOOKUP($B154,Batters2!$B$1:$Y$1001,D$1,FALSE)),"",VLOOKUP($B154,Batters2!$B$1:$Y$1001,D$1,FALSE)+1)</f>
        <v>28</v>
      </c>
      <c r="E154" t="str">
        <f>IF(ISNA(VLOOKUP($B154,Batters2!$B$1:$Y$1001,E$1,FALSE)),"",VLOOKUP($B154,Batters2!$B$1:$Y$1001,E$1,FALSE))</f>
        <v>REN</v>
      </c>
      <c r="F154">
        <f>IF(ISNA(VLOOKUP($B154,Batters1!$B$1:$Y$985,F$1,FALSE)),"",VLOOKUP($B154,Batters1!$B$1:$Y$985,F$1,FALSE))</f>
        <v>10.4</v>
      </c>
      <c r="G154">
        <f>IF(ISNA(VLOOKUP($B154,Batters2!$B$1:$Y$1001,G$1,FALSE)),"",VLOOKUP($B154,Batters2!$B$1:$Y$1001,G$1,FALSE))</f>
        <v>10.9</v>
      </c>
      <c r="H154">
        <f>IF(ISNA(VLOOKUP($B154,Batters1!$B$1:$Y$985,H$1,FALSE)),"",VLOOKUP($B154,Batters1!$B$1:$Y$985,H$1,FALSE))</f>
        <v>-20.470000000000002</v>
      </c>
      <c r="I154">
        <f>IF(ISNA(VLOOKUP($B154,Batters2!$B$1:$Y$1001,I$1,FALSE)),"",VLOOKUP($B154,Batters2!$B$1:$Y$1001,I$1,FALSE))</f>
        <v>-8.9099999999999984</v>
      </c>
      <c r="J154" s="11">
        <f>IF(F154="",-1,(F154-AVERAGE(F$4:F$1002))/STDEV(F$4:F$1002))</f>
        <v>-1.0419661035074199</v>
      </c>
      <c r="K154" s="11">
        <f>IF(G154="",-1,(G154-AVERAGE(G$4:G$1002))/STDEV(G$4:G$1002))</f>
        <v>-0.82979099523337441</v>
      </c>
      <c r="L154" s="11">
        <f>IF(H154="",-1,(H154-AVERAGE(H$4:H$1002))/STDEV(H$4:H$1002))</f>
        <v>-1.9259896826475622</v>
      </c>
      <c r="M154" s="11">
        <f>IF(I154="",-1,(I154-AVERAGE(I$4:I$1002))/STDEV(I$4:I$1002))</f>
        <v>-1.029794191367168</v>
      </c>
      <c r="N154" s="11">
        <f>($J$2*J154+$K$2*K154+$L$2*L154+$M$2*M154+3*AVERAGE(J154:K154)+2*AVERAGE(L154:M154))/(SUM($J$2:$M$2)+5)</f>
        <v>-1.0751564918599972</v>
      </c>
      <c r="O154" s="11">
        <f>($J$2*J154+$K$2*K154+$L$2*L154+$M$2*M154+3*AVERAGE(J154:K154)+2*AVERAGE(L154:M154))/(SUM($J$2:$M$2)+5)+P154+Q154</f>
        <v>-0.47515649185999714</v>
      </c>
      <c r="P154">
        <f>VLOOKUP(D154,COND!$A$2:$B$35,2,FALSE)</f>
        <v>0.3</v>
      </c>
      <c r="Q154">
        <f>VLOOKUP(C154,COND!$D$2:$E$14,2,FALSE)</f>
        <v>0.3</v>
      </c>
      <c r="R154" s="11">
        <f>STANDARDIZE(O154,AVERAGE($O$4:$O$203),STDEV($O$4:$O$203))</f>
        <v>-0.66787923267073923</v>
      </c>
      <c r="S154" s="14">
        <f>RANK(O154,$O$4:$O$1002)</f>
        <v>151</v>
      </c>
      <c r="T154" s="14">
        <f>RANK(R154,$R$4:$R$203)</f>
        <v>151</v>
      </c>
      <c r="U154">
        <f>IF(F154="",0,F154)+G154</f>
        <v>21.3</v>
      </c>
      <c r="V154">
        <f>MAX($U$4:$U$203)-U154</f>
        <v>95.8</v>
      </c>
      <c r="W154" t="e">
        <f>VLOOKUP(B154,Summary!$Q$3:$U$575,5,FALSE)</f>
        <v>#N/A</v>
      </c>
      <c r="X154" s="15">
        <f>AVERAGE(F154:G154)+AVERAGE(F154:G154)/(ABS(F154-G154))</f>
        <v>31.950000000000003</v>
      </c>
      <c r="Y154" s="15">
        <f>AVERAGE(H154:I154)+AVERAGE(H154:I154)/(ABS(I154-H154))</f>
        <v>-15.960761245674741</v>
      </c>
    </row>
    <row r="155" spans="1:25" ht="15.75" thickBot="1">
      <c r="A155">
        <f>RANK(G155,$G$4:$G$1202)</f>
        <v>195</v>
      </c>
      <c r="B155" s="4" t="s">
        <v>692</v>
      </c>
      <c r="C155" t="str">
        <f>IF(ISNA(VLOOKUP($B155,Batters2!$B$1:$Y$1001,C$1,FALSE)),"",VLOOKUP($B155,Batters2!$B$1:$Y$1001,C$1,FALSE))</f>
        <v>SS</v>
      </c>
      <c r="D155">
        <f>IF(ISNA(VLOOKUP($B155,Batters2!$B$1:$Y$1001,D$1,FALSE)),"",VLOOKUP($B155,Batters2!$B$1:$Y$1001,D$1,FALSE)+1)</f>
        <v>30</v>
      </c>
      <c r="E155" t="str">
        <f>IF(ISNA(VLOOKUP($B155,Batters2!$B$1:$Y$1001,E$1,FALSE)),"",VLOOKUP($B155,Batters2!$B$1:$Y$1001,E$1,FALSE))</f>
        <v>CON</v>
      </c>
      <c r="F155" t="str">
        <f>IF(ISNA(VLOOKUP($B155,Batters1!$B$1:$Y$985,F$1,FALSE)),"",VLOOKUP($B155,Batters1!$B$1:$Y$985,F$1,FALSE))</f>
        <v/>
      </c>
      <c r="G155">
        <f>IF(ISNA(VLOOKUP($B155,Batters2!$B$1:$Y$1001,G$1,FALSE)),"",VLOOKUP($B155,Batters2!$B$1:$Y$1001,G$1,FALSE))</f>
        <v>6.4</v>
      </c>
      <c r="H155" t="str">
        <f>IF(ISNA(VLOOKUP($B155,Batters1!$B$1:$Y$985,H$1,FALSE)),"",VLOOKUP($B155,Batters1!$B$1:$Y$985,H$1,FALSE))</f>
        <v/>
      </c>
      <c r="I155">
        <f>IF(ISNA(VLOOKUP($B155,Batters2!$B$1:$Y$1001,I$1,FALSE)),"",VLOOKUP($B155,Batters2!$B$1:$Y$1001,I$1,FALSE))</f>
        <v>-1.5800000000000018</v>
      </c>
      <c r="J155" s="11">
        <f>IF(F155="",-1,(F155-AVERAGE(F$4:F$1002))/STDEV(F$4:F$1002))</f>
        <v>-1</v>
      </c>
      <c r="K155" s="11">
        <f>IF(G155="",-1,(G155-AVERAGE(G$4:G$1002))/STDEV(G$4:G$1002))</f>
        <v>-1.1413910685466961</v>
      </c>
      <c r="L155" s="11">
        <f>IF(H155="",-1,(H155-AVERAGE(H$4:H$1002))/STDEV(H$4:H$1002))</f>
        <v>-1</v>
      </c>
      <c r="M155" s="11">
        <f>IF(I155="",-1,(I155-AVERAGE(I$4:I$1002))/STDEV(I$4:I$1002))</f>
        <v>-0.41940884513446525</v>
      </c>
      <c r="N155" s="11">
        <f>($J$2*J155+$K$2*K155+$L$2*L155+$M$2*M155+3*AVERAGE(J155:K155)+2*AVERAGE(L155:M155))/(SUM($J$2:$M$2)+5)</f>
        <v>-0.87555156515600763</v>
      </c>
      <c r="O155" s="11">
        <f>($J$2*J155+$K$2*K155+$L$2*L155+$M$2*M155+3*AVERAGE(J155:K155)+2*AVERAGE(L155:M155))/(SUM($J$2:$M$2)+5)+P155+Q155</f>
        <v>-0.47555156515600766</v>
      </c>
      <c r="P155">
        <f>VLOOKUP(D155,COND!$A$2:$B$35,2,FALSE)</f>
        <v>0.1</v>
      </c>
      <c r="Q155">
        <f>VLOOKUP(C155,COND!$D$2:$E$14,2,FALSE)</f>
        <v>0.3</v>
      </c>
      <c r="R155" s="11">
        <f>STANDARDIZE(O155,AVERAGE($O$4:$O$203),STDEV($O$4:$O$203))</f>
        <v>-0.66835410593384248</v>
      </c>
      <c r="S155" s="14">
        <f>RANK(O155,$O$4:$O$1002)</f>
        <v>152</v>
      </c>
      <c r="T155" s="14">
        <f>RANK(R155,$R$4:$R$203)</f>
        <v>152</v>
      </c>
      <c r="U155">
        <f>IF(F155="",0,F155)+G155</f>
        <v>6.4</v>
      </c>
      <c r="V155">
        <f>MAX($U$4:$U$203)-U155</f>
        <v>110.69999999999999</v>
      </c>
      <c r="W155" t="e">
        <f>VLOOKUP(B155,Summary!$Q$3:$U$575,5,FALSE)</f>
        <v>#N/A</v>
      </c>
      <c r="X155" s="15" t="e">
        <f>AVERAGE(F155:G155)+AVERAGE(F155:G155)/(ABS(F155-G155))</f>
        <v>#VALUE!</v>
      </c>
      <c r="Y155" s="15" t="e">
        <f>AVERAGE(H155:I155)+AVERAGE(H155:I155)/(ABS(I155-H155))</f>
        <v>#VALUE!</v>
      </c>
    </row>
    <row r="156" spans="1:25" ht="15.75" thickBot="1">
      <c r="A156">
        <f>RANK(G156,$G$4:$G$1202)</f>
        <v>141</v>
      </c>
      <c r="B156" s="4" t="s">
        <v>669</v>
      </c>
      <c r="C156" t="str">
        <f>IF(ISNA(VLOOKUP($B156,Batters2!$B$1:$Y$1001,C$1,FALSE)),"",VLOOKUP($B156,Batters2!$B$1:$Y$1001,C$1,FALSE))</f>
        <v>2B</v>
      </c>
      <c r="D156">
        <f>IF(ISNA(VLOOKUP($B156,Batters2!$B$1:$Y$1001,D$1,FALSE)),"",VLOOKUP($B156,Batters2!$B$1:$Y$1001,D$1,FALSE)+1)</f>
        <v>25</v>
      </c>
      <c r="E156" t="str">
        <f>IF(ISNA(VLOOKUP($B156,Batters2!$B$1:$Y$1001,E$1,FALSE)),"",VLOOKUP($B156,Batters2!$B$1:$Y$1001,E$1,FALSE))</f>
        <v>CL</v>
      </c>
      <c r="F156" t="str">
        <f>IF(ISNA(VLOOKUP($B156,Batters1!$B$1:$Y$985,F$1,FALSE)),"",VLOOKUP($B156,Batters1!$B$1:$Y$985,F$1,FALSE))</f>
        <v/>
      </c>
      <c r="G156">
        <f>IF(ISNA(VLOOKUP($B156,Batters2!$B$1:$Y$1001,G$1,FALSE)),"",VLOOKUP($B156,Batters2!$B$1:$Y$1001,G$1,FALSE))</f>
        <v>11.8</v>
      </c>
      <c r="H156" t="str">
        <f>IF(ISNA(VLOOKUP($B156,Batters1!$B$1:$Y$985,H$1,FALSE)),"",VLOOKUP($B156,Batters1!$B$1:$Y$985,H$1,FALSE))</f>
        <v/>
      </c>
      <c r="I156">
        <f>IF(ISNA(VLOOKUP($B156,Batters2!$B$1:$Y$1001,I$1,FALSE)),"",VLOOKUP($B156,Batters2!$B$1:$Y$1001,I$1,FALSE))</f>
        <v>-15.100000000000012</v>
      </c>
      <c r="J156" s="11">
        <f>IF(F156="",-1,(F156-AVERAGE(F$4:F$1002))/STDEV(F$4:F$1002))</f>
        <v>-1</v>
      </c>
      <c r="K156" s="11">
        <f>IF(G156="",-1,(G156-AVERAGE(G$4:G$1002))/STDEV(G$4:G$1002))</f>
        <v>-0.76747098057071017</v>
      </c>
      <c r="L156" s="11">
        <f>IF(H156="",-1,(H156-AVERAGE(H$4:H$1002))/STDEV(H$4:H$1002))</f>
        <v>-1</v>
      </c>
      <c r="M156" s="11">
        <f>IF(I156="",-1,(I156-AVERAGE(I$4:I$1002))/STDEV(I$4:I$1002))</f>
        <v>-1.5452492109006524</v>
      </c>
      <c r="N156" s="11">
        <f>($J$2*J156+$K$2*K156+$L$2*L156+$M$2*M156+3*AVERAGE(J156:K156)+2*AVERAGE(L156:M156))/(SUM($J$2:$M$2)+5)</f>
        <v>-1.0800107743980696</v>
      </c>
      <c r="O156" s="11">
        <f>($J$2*J156+$K$2*K156+$L$2*L156+$M$2*M156+3*AVERAGE(J156:K156)+2*AVERAGE(L156:M156))/(SUM($J$2:$M$2)+5)+P156+Q156</f>
        <v>-0.48001077439806961</v>
      </c>
      <c r="P156">
        <f>VLOOKUP(D156,COND!$A$2:$B$35,2,FALSE)</f>
        <v>0.5</v>
      </c>
      <c r="Q156">
        <f>VLOOKUP(C156,COND!$D$2:$E$14,2,FALSE)</f>
        <v>0.1</v>
      </c>
      <c r="R156" s="11">
        <f>STANDARDIZE(O156,AVERAGE($O$4:$O$203),STDEV($O$4:$O$203))</f>
        <v>-0.67371402082817178</v>
      </c>
      <c r="S156" s="14">
        <f>RANK(O156,$O$4:$O$1002)</f>
        <v>153</v>
      </c>
      <c r="T156" s="14">
        <f>RANK(R156,$R$4:$R$203)</f>
        <v>153</v>
      </c>
      <c r="U156">
        <f>IF(F156="",0,F156)+G156</f>
        <v>11.8</v>
      </c>
      <c r="V156">
        <f>MAX($U$4:$U$203)-U156</f>
        <v>105.3</v>
      </c>
      <c r="W156" t="e">
        <f>VLOOKUP(B156,Summary!$Q$3:$U$575,5,FALSE)</f>
        <v>#N/A</v>
      </c>
      <c r="X156" s="15" t="e">
        <f>AVERAGE(F156:G156)+AVERAGE(F156:G156)/(ABS(F156-G156))</f>
        <v>#VALUE!</v>
      </c>
      <c r="Y156" s="15" t="e">
        <f>AVERAGE(H156:I156)+AVERAGE(H156:I156)/(ABS(I156-H156))</f>
        <v>#VALUE!</v>
      </c>
    </row>
    <row r="157" spans="1:25" ht="15.75" thickBot="1">
      <c r="A157">
        <f>RANK(G157,$G$4:$G$1202)</f>
        <v>181</v>
      </c>
      <c r="B157" s="4" t="s">
        <v>67</v>
      </c>
      <c r="C157" t="str">
        <f>IF(ISNA(VLOOKUP($B157,Batters2!$B$1:$Y$1001,C$1,FALSE)),"",VLOOKUP($B157,Batters2!$B$1:$Y$1001,C$1,FALSE))</f>
        <v>1B</v>
      </c>
      <c r="D157">
        <f>IF(ISNA(VLOOKUP($B157,Batters2!$B$1:$Y$1001,D$1,FALSE)),"",VLOOKUP($B157,Batters2!$B$1:$Y$1001,D$1,FALSE)+1)</f>
        <v>33</v>
      </c>
      <c r="E157" t="str">
        <f>IF(ISNA(VLOOKUP($B157,Batters2!$B$1:$Y$1001,E$1,FALSE)),"",VLOOKUP($B157,Batters2!$B$1:$Y$1001,E$1,FALSE))</f>
        <v>FAR</v>
      </c>
      <c r="F157">
        <f>IF(ISNA(VLOOKUP($B157,Batters1!$B$1:$Y$985,F$1,FALSE)),"",VLOOKUP($B157,Batters1!$B$1:$Y$985,F$1,FALSE))</f>
        <v>51.5</v>
      </c>
      <c r="G157">
        <f>IF(ISNA(VLOOKUP($B157,Batters2!$B$1:$Y$1001,G$1,FALSE)),"",VLOOKUP($B157,Batters2!$B$1:$Y$1001,G$1,FALSE))</f>
        <v>7.2</v>
      </c>
      <c r="H157">
        <f>IF(ISNA(VLOOKUP($B157,Batters1!$B$1:$Y$985,H$1,FALSE)),"",VLOOKUP($B157,Batters1!$B$1:$Y$985,H$1,FALSE))</f>
        <v>31.210000000000015</v>
      </c>
      <c r="I157">
        <f>IF(ISNA(VLOOKUP($B157,Batters2!$B$1:$Y$1001,I$1,FALSE)),"",VLOOKUP($B157,Batters2!$B$1:$Y$1001,I$1,FALSE))</f>
        <v>1.6299999999999946</v>
      </c>
      <c r="J157" s="11">
        <f>IF(F157="",-1,(F157-AVERAGE(F$4:F$1002))/STDEV(F$4:F$1002))</f>
        <v>1.5032539306717962</v>
      </c>
      <c r="K157" s="11">
        <f>IF(G157="",-1,(G157-AVERAGE(G$4:G$1002))/STDEV(G$4:G$1002))</f>
        <v>-1.0859954999576611</v>
      </c>
      <c r="L157" s="11">
        <f>IF(H157="",-1,(H157-AVERAGE(H$4:H$1002))/STDEV(H$4:H$1002))</f>
        <v>1.7122897719236971</v>
      </c>
      <c r="M157" s="11">
        <f>IF(I157="",-1,(I157-AVERAGE(I$4:I$1002))/STDEV(I$4:I$1002))</f>
        <v>-0.15210503048139914</v>
      </c>
      <c r="N157" s="11">
        <f>($J$2*J157+$K$2*K157+$L$2*L157+$M$2*M157+3*AVERAGE(J157:K157)+2*AVERAGE(L157:M157))/(SUM($J$2:$M$2)+5)</f>
        <v>6.981804525148963E-2</v>
      </c>
      <c r="O157" s="11">
        <f>($J$2*J157+$K$2*K157+$L$2*L157+$M$2*M157+3*AVERAGE(J157:K157)+2*AVERAGE(L157:M157))/(SUM($J$2:$M$2)+5)+P157+Q157</f>
        <v>-0.48018195474851033</v>
      </c>
      <c r="P157">
        <f>VLOOKUP(D157,COND!$A$2:$B$35,2,FALSE)</f>
        <v>-0.25</v>
      </c>
      <c r="Q157">
        <f>VLOOKUP(C157,COND!$D$2:$E$14,2,FALSE)</f>
        <v>-0.3</v>
      </c>
      <c r="R157" s="11">
        <f>STANDARDIZE(O157,AVERAGE($O$4:$O$203),STDEV($O$4:$O$203))</f>
        <v>-0.67391977751285237</v>
      </c>
      <c r="S157" s="14">
        <f>RANK(O157,$O$4:$O$1002)</f>
        <v>154</v>
      </c>
      <c r="T157" s="14">
        <f>RANK(R157,$R$4:$R$203)</f>
        <v>154</v>
      </c>
      <c r="U157">
        <f>IF(F157="",0,F157)+G157</f>
        <v>58.7</v>
      </c>
      <c r="V157">
        <f>MAX($U$4:$U$203)-U157</f>
        <v>58.399999999999991</v>
      </c>
      <c r="W157">
        <f>VLOOKUP(B157,Summary!$Q$3:$U$575,5,FALSE)</f>
        <v>30</v>
      </c>
      <c r="X157" s="15">
        <f>AVERAGE(F157:G157)+AVERAGE(F157:G157)/(ABS(F157-G157))</f>
        <v>30.01252821670429</v>
      </c>
      <c r="Y157" s="15">
        <f>AVERAGE(H157:I157)+AVERAGE(H157:I157)/(ABS(I157-H157))</f>
        <v>16.975104800540912</v>
      </c>
    </row>
    <row r="158" spans="1:25" ht="15.75" thickBot="1">
      <c r="A158">
        <f>RANK(G158,$G$4:$G$1202)</f>
        <v>154</v>
      </c>
      <c r="B158" s="7" t="s">
        <v>463</v>
      </c>
      <c r="C158" t="str">
        <f>IF(ISNA(VLOOKUP($B158,Batters2!$B$1:$Y$1001,C$1,FALSE)),"",VLOOKUP($B158,Batters2!$B$1:$Y$1001,C$1,FALSE))</f>
        <v>CF</v>
      </c>
      <c r="D158">
        <f>IF(ISNA(VLOOKUP($B158,Batters2!$B$1:$Y$1001,D$1,FALSE)),"",VLOOKUP($B158,Batters2!$B$1:$Y$1001,D$1,FALSE)+1)</f>
        <v>28</v>
      </c>
      <c r="E158" t="str">
        <f>IF(ISNA(VLOOKUP($B158,Batters2!$B$1:$Y$1001,E$1,FALSE)),"",VLOOKUP($B158,Batters2!$B$1:$Y$1001,E$1,FALSE))</f>
        <v>CL</v>
      </c>
      <c r="F158">
        <f>IF(ISNA(VLOOKUP($B158,Batters1!$B$1:$Y$985,F$1,FALSE)),"",VLOOKUP($B158,Batters1!$B$1:$Y$985,F$1,FALSE))</f>
        <v>9.1999999999999993</v>
      </c>
      <c r="G158">
        <f>IF(ISNA(VLOOKUP($B158,Batters2!$B$1:$Y$1001,G$1,FALSE)),"",VLOOKUP($B158,Batters2!$B$1:$Y$1001,G$1,FALSE))</f>
        <v>10.7</v>
      </c>
      <c r="H158">
        <f>IF(ISNA(VLOOKUP($B158,Batters1!$B$1:$Y$985,H$1,FALSE)),"",VLOOKUP($B158,Batters1!$B$1:$Y$985,H$1,FALSE))</f>
        <v>1.8299999999999947</v>
      </c>
      <c r="I158">
        <f>IF(ISNA(VLOOKUP($B158,Batters2!$B$1:$Y$1001,I$1,FALSE)),"",VLOOKUP($B158,Batters2!$B$1:$Y$1001,I$1,FALSE))</f>
        <v>-6.9400000000000075</v>
      </c>
      <c r="J158" s="11">
        <f>IF(F158="",-1,(F158-AVERAGE(F$4:F$1002))/STDEV(F$4:F$1002))</f>
        <v>-1.1162790972060832</v>
      </c>
      <c r="K158" s="11">
        <f>IF(G158="",-1,(G158-AVERAGE(G$4:G$1002))/STDEV(G$4:G$1002))</f>
        <v>-0.84363988738063322</v>
      </c>
      <c r="L158" s="11">
        <f>IF(H158="",-1,(H158-AVERAGE(H$4:H$1002))/STDEV(H$4:H$1002))</f>
        <v>-0.35606646598852493</v>
      </c>
      <c r="M158" s="11">
        <f>IF(I158="",-1,(I158-AVERAGE(I$4:I$1002))/STDEV(I$4:I$1002))</f>
        <v>-0.86574792505360465</v>
      </c>
      <c r="N158" s="11">
        <f>($J$2*J158+$K$2*K158+$L$2*L158+$M$2*M158+3*AVERAGE(J158:K158)+2*AVERAGE(L158:M158))/(SUM($J$2:$M$2)+5)</f>
        <v>-0.84011434145667685</v>
      </c>
      <c r="O158" s="11">
        <f>($J$2*J158+$K$2*K158+$L$2*L158+$M$2*M158+3*AVERAGE(J158:K158)+2*AVERAGE(L158:M158))/(SUM($J$2:$M$2)+5)+P158+Q158</f>
        <v>-0.49011434145667693</v>
      </c>
      <c r="P158">
        <f>VLOOKUP(D158,COND!$A$2:$B$35,2,FALSE)</f>
        <v>0.3</v>
      </c>
      <c r="Q158">
        <f>VLOOKUP(C158,COND!$D$2:$E$14,2,FALSE)</f>
        <v>0.05</v>
      </c>
      <c r="R158" s="11">
        <f>STANDARDIZE(O158,AVERAGE($O$4:$O$203),STDEV($O$4:$O$203))</f>
        <v>-0.68585838468812865</v>
      </c>
      <c r="S158" s="14">
        <f>RANK(O158,$O$4:$O$1002)</f>
        <v>155</v>
      </c>
      <c r="T158" s="14">
        <f>RANK(R158,$R$4:$R$203)</f>
        <v>155</v>
      </c>
      <c r="U158">
        <f>IF(F158="",0,F158)+G158</f>
        <v>19.899999999999999</v>
      </c>
      <c r="V158">
        <f>MAX($U$4:$U$203)-U158</f>
        <v>97.199999999999989</v>
      </c>
      <c r="W158" t="e">
        <f>VLOOKUP(B158,Summary!$Q$3:$U$575,5,FALSE)</f>
        <v>#N/A</v>
      </c>
      <c r="X158" s="15">
        <f>AVERAGE(F158:G158)+AVERAGE(F158:G158)/(ABS(F158-G158))</f>
        <v>16.583333333333332</v>
      </c>
      <c r="Y158" s="15">
        <f>AVERAGE(H158:I158)+AVERAGE(H158:I158)/(ABS(I158-H158))</f>
        <v>-2.8463340935005772</v>
      </c>
    </row>
    <row r="159" spans="1:25" ht="15.75" thickBot="1">
      <c r="A159">
        <f>RANK(G159,$G$4:$G$1202)</f>
        <v>198</v>
      </c>
      <c r="B159" s="7" t="s">
        <v>293</v>
      </c>
      <c r="C159" t="str">
        <f>IF(ISNA(VLOOKUP($B159,Batters2!$B$1:$Y$1001,C$1,FALSE)),"",VLOOKUP($B159,Batters2!$B$1:$Y$1001,C$1,FALSE))</f>
        <v>C</v>
      </c>
      <c r="D159">
        <f>IF(ISNA(VLOOKUP($B159,Batters2!$B$1:$Y$1001,D$1,FALSE)),"",VLOOKUP($B159,Batters2!$B$1:$Y$1001,D$1,FALSE)+1)</f>
        <v>31</v>
      </c>
      <c r="E159" t="str">
        <f>IF(ISNA(VLOOKUP($B159,Batters2!$B$1:$Y$1001,E$1,FALSE)),"",VLOOKUP($B159,Batters2!$B$1:$Y$1001,E$1,FALSE))</f>
        <v>OMA</v>
      </c>
      <c r="F159" t="str">
        <f>IF(ISNA(VLOOKUP($B159,Batters1!$B$1:$Y$985,F$1,FALSE)),"",VLOOKUP($B159,Batters1!$B$1:$Y$985,F$1,FALSE))</f>
        <v/>
      </c>
      <c r="G159">
        <f>IF(ISNA(VLOOKUP($B159,Batters2!$B$1:$Y$1001,G$1,FALSE)),"",VLOOKUP($B159,Batters2!$B$1:$Y$1001,G$1,FALSE))</f>
        <v>6.2</v>
      </c>
      <c r="H159" t="str">
        <f>IF(ISNA(VLOOKUP($B159,Batters1!$B$1:$Y$985,H$1,FALSE)),"",VLOOKUP($B159,Batters1!$B$1:$Y$985,H$1,FALSE))</f>
        <v/>
      </c>
      <c r="I159">
        <f>IF(ISNA(VLOOKUP($B159,Batters2!$B$1:$Y$1001,I$1,FALSE)),"",VLOOKUP($B159,Batters2!$B$1:$Y$1001,I$1,FALSE))</f>
        <v>4.9099999999999984</v>
      </c>
      <c r="J159" s="11">
        <f>IF(F159="",-1,(F159-AVERAGE(F$4:F$1002))/STDEV(F$4:F$1002))</f>
        <v>-1</v>
      </c>
      <c r="K159" s="11">
        <f>IF(G159="",-1,(G159-AVERAGE(G$4:G$1002))/STDEV(G$4:G$1002))</f>
        <v>-1.1552399606939547</v>
      </c>
      <c r="L159" s="11">
        <f>IF(H159="",-1,(H159-AVERAGE(H$4:H$1002))/STDEV(H$4:H$1002))</f>
        <v>-1</v>
      </c>
      <c r="M159" s="11">
        <f>IF(I159="",-1,(I159-AVERAGE(I$4:I$1002))/STDEV(I$4:I$1002))</f>
        <v>0.1210278393198653</v>
      </c>
      <c r="N159" s="11">
        <f>($J$2*J159+$K$2*K159+$L$2*L159+$M$2*M159+3*AVERAGE(J159:K159)+2*AVERAGE(L159:M159))/(SUM($J$2:$M$2)+5)</f>
        <v>-0.71618890394171997</v>
      </c>
      <c r="O159" s="11">
        <f>($J$2*J159+$K$2*K159+$L$2*L159+$M$2*M159+3*AVERAGE(J159:K159)+2*AVERAGE(L159:M159))/(SUM($J$2:$M$2)+5)+P159+Q159</f>
        <v>-0.51618890394172001</v>
      </c>
      <c r="P159">
        <f>VLOOKUP(D159,COND!$A$2:$B$35,2,FALSE)</f>
        <v>0</v>
      </c>
      <c r="Q159">
        <f>VLOOKUP(C159,COND!$D$2:$E$14,2,FALSE)</f>
        <v>0.2</v>
      </c>
      <c r="R159" s="11">
        <f>STANDARDIZE(O159,AVERAGE($O$4:$O$203),STDEV($O$4:$O$203))</f>
        <v>-0.71719968944423274</v>
      </c>
      <c r="S159" s="14">
        <f>RANK(O159,$O$4:$O$1002)</f>
        <v>156</v>
      </c>
      <c r="T159" s="14">
        <f>RANK(R159,$R$4:$R$203)</f>
        <v>156</v>
      </c>
      <c r="U159">
        <f>IF(F159="",0,F159)+G159</f>
        <v>6.2</v>
      </c>
      <c r="V159">
        <f>MAX($U$4:$U$203)-U159</f>
        <v>110.89999999999999</v>
      </c>
      <c r="W159" t="e">
        <f>VLOOKUP(B159,Summary!$Q$3:$U$575,5,FALSE)</f>
        <v>#N/A</v>
      </c>
      <c r="X159" s="15" t="e">
        <f>AVERAGE(F159:G159)+AVERAGE(F159:G159)/(ABS(F159-G159))</f>
        <v>#VALUE!</v>
      </c>
      <c r="Y159" s="15" t="e">
        <f>AVERAGE(H159:I159)+AVERAGE(H159:I159)/(ABS(I159-H159))</f>
        <v>#VALUE!</v>
      </c>
    </row>
    <row r="160" spans="1:25" ht="15.75" thickBot="1">
      <c r="A160">
        <f>RANK(G160,$G$4:$G$1202)</f>
        <v>175</v>
      </c>
      <c r="B160" s="7" t="s">
        <v>630</v>
      </c>
      <c r="C160" t="str">
        <f>IF(ISNA(VLOOKUP($B160,Batters2!$B$1:$Y$1001,C$1,FALSE)),"",VLOOKUP($B160,Batters2!$B$1:$Y$1001,C$1,FALSE))</f>
        <v>LF</v>
      </c>
      <c r="D160">
        <f>IF(ISNA(VLOOKUP($B160,Batters2!$B$1:$Y$1001,D$1,FALSE)),"",VLOOKUP($B160,Batters2!$B$1:$Y$1001,D$1,FALSE)+1)</f>
        <v>28</v>
      </c>
      <c r="E160" t="str">
        <f>IF(ISNA(VLOOKUP($B160,Batters2!$B$1:$Y$1001,E$1,FALSE)),"",VLOOKUP($B160,Batters2!$B$1:$Y$1001,E$1,FALSE))</f>
        <v>TEM(2)</v>
      </c>
      <c r="F160">
        <f>IF(ISNA(VLOOKUP($B160,Batters1!$B$1:$Y$985,F$1,FALSE)),"",VLOOKUP($B160,Batters1!$B$1:$Y$985,F$1,FALSE))</f>
        <v>7.4</v>
      </c>
      <c r="G160">
        <f>IF(ISNA(VLOOKUP($B160,Batters2!$B$1:$Y$1001,G$1,FALSE)),"",VLOOKUP($B160,Batters2!$B$1:$Y$1001,G$1,FALSE))</f>
        <v>8.1</v>
      </c>
      <c r="H160">
        <f>IF(ISNA(VLOOKUP($B160,Batters1!$B$1:$Y$985,H$1,FALSE)),"",VLOOKUP($B160,Batters1!$B$1:$Y$985,H$1,FALSE))</f>
        <v>0.91999999999999638</v>
      </c>
      <c r="I160">
        <f>IF(ISNA(VLOOKUP($B160,Batters2!$B$1:$Y$1001,I$1,FALSE)),"",VLOOKUP($B160,Batters2!$B$1:$Y$1001,I$1,FALSE))</f>
        <v>1.4999999999999929</v>
      </c>
      <c r="J160" s="11">
        <f>IF(F160="",-1,(F160-AVERAGE(F$4:F$1002))/STDEV(F$4:F$1002))</f>
        <v>-1.2277485877540781</v>
      </c>
      <c r="K160" s="11">
        <f>IF(G160="",-1,(G160-AVERAGE(G$4:G$1002))/STDEV(G$4:G$1002))</f>
        <v>-1.0236754852949967</v>
      </c>
      <c r="L160" s="11">
        <f>IF(H160="",-1,(H160-AVERAGE(H$4:H$1002))/STDEV(H$4:H$1002))</f>
        <v>-0.4201305972512927</v>
      </c>
      <c r="M160" s="11">
        <f>IF(I160="",-1,(I160-AVERAGE(I$4:I$1002))/STDEV(I$4:I$1002))</f>
        <v>-0.16293041861376645</v>
      </c>
      <c r="N160" s="11">
        <f>($J$2*J160+$K$2*K160+$L$2*L160+$M$2*M160+3*AVERAGE(J160:K160)+2*AVERAGE(L160:M160))/(SUM($J$2:$M$2)+5)</f>
        <v>-0.72291369530222038</v>
      </c>
      <c r="O160" s="11">
        <f>($J$2*J160+$K$2*K160+$L$2*L160+$M$2*M160+3*AVERAGE(J160:K160)+2*AVERAGE(L160:M160))/(SUM($J$2:$M$2)+5)+P160+Q160</f>
        <v>-0.52291369530222043</v>
      </c>
      <c r="P160">
        <f>VLOOKUP(D160,COND!$A$2:$B$35,2,FALSE)</f>
        <v>0.3</v>
      </c>
      <c r="Q160">
        <f>VLOOKUP(C160,COND!$D$2:$E$14,2,FALSE)</f>
        <v>-0.1</v>
      </c>
      <c r="R160" s="11">
        <f>STANDARDIZE(O160,AVERAGE($O$4:$O$203),STDEV($O$4:$O$203))</f>
        <v>-0.72528280629697217</v>
      </c>
      <c r="S160" s="14">
        <f>RANK(O160,$O$4:$O$1002)</f>
        <v>157</v>
      </c>
      <c r="T160" s="14">
        <f>RANK(R160,$R$4:$R$203)</f>
        <v>157</v>
      </c>
      <c r="U160">
        <f>IF(F160="",0,F160)+G160</f>
        <v>15.5</v>
      </c>
      <c r="V160">
        <f>MAX($U$4:$U$203)-U160</f>
        <v>101.6</v>
      </c>
      <c r="W160" t="e">
        <f>VLOOKUP(B160,Summary!$Q$3:$U$575,5,FALSE)</f>
        <v>#N/A</v>
      </c>
      <c r="X160" s="15">
        <f>AVERAGE(F160:G160)+AVERAGE(F160:G160)/(ABS(F160-G160))</f>
        <v>18.821428571428584</v>
      </c>
      <c r="Y160" s="15">
        <f>AVERAGE(H160:I160)+AVERAGE(H160:I160)/(ABS(I160-H160))</f>
        <v>3.2962068965517219</v>
      </c>
    </row>
    <row r="161" spans="1:25" ht="15.75" thickBot="1">
      <c r="A161">
        <f>RANK(G161,$G$4:$G$1202)</f>
        <v>49</v>
      </c>
      <c r="B161" s="4" t="s">
        <v>75</v>
      </c>
      <c r="C161" t="str">
        <f>IF(ISNA(VLOOKUP($B161,Batters2!$B$1:$Y$1001,C$1,FALSE)),"",VLOOKUP($B161,Batters2!$B$1:$Y$1001,C$1,FALSE))</f>
        <v>2B</v>
      </c>
      <c r="D161">
        <f>IF(ISNA(VLOOKUP($B161,Batters2!$B$1:$Y$1001,D$1,FALSE)),"",VLOOKUP($B161,Batters2!$B$1:$Y$1001,D$1,FALSE)+1)</f>
        <v>35</v>
      </c>
      <c r="E161" t="str">
        <f>IF(ISNA(VLOOKUP($B161,Batters2!$B$1:$Y$1001,E$1,FALSE)),"",VLOOKUP($B161,Batters2!$B$1:$Y$1001,E$1,FALSE))</f>
        <v>DUL</v>
      </c>
      <c r="F161">
        <f>IF(ISNA(VLOOKUP($B161,Batters1!$B$1:$Y$985,F$1,FALSE)),"",VLOOKUP($B161,Batters1!$B$1:$Y$985,F$1,FALSE))</f>
        <v>20.100000000000001</v>
      </c>
      <c r="G161">
        <f>IF(ISNA(VLOOKUP($B161,Batters2!$B$1:$Y$1001,G$1,FALSE)),"",VLOOKUP($B161,Batters2!$B$1:$Y$1001,G$1,FALSE))</f>
        <v>30.9</v>
      </c>
      <c r="H161">
        <f>IF(ISNA(VLOOKUP($B161,Batters1!$B$1:$Y$985,H$1,FALSE)),"",VLOOKUP($B161,Batters1!$B$1:$Y$985,H$1,FALSE))</f>
        <v>-16.400000000000013</v>
      </c>
      <c r="I161">
        <f>IF(ISNA(VLOOKUP($B161,Batters2!$B$1:$Y$1001,I$1,FALSE)),"",VLOOKUP($B161,Batters2!$B$1:$Y$1001,I$1,FALSE))</f>
        <v>10.070000000000014</v>
      </c>
      <c r="J161" s="11">
        <f>IF(F161="",-1,(F161-AVERAGE(F$4:F$1002))/STDEV(F$4:F$1002))</f>
        <v>-0.44126940444322527</v>
      </c>
      <c r="K161" s="11">
        <f>IF(G161="",-1,(G161-AVERAGE(G$4:G$1002))/STDEV(G$4:G$1002))</f>
        <v>0.55509821949249871</v>
      </c>
      <c r="L161" s="11">
        <f>IF(H161="",-1,(H161-AVERAGE(H$4:H$1002))/STDEV(H$4:H$1002))</f>
        <v>-1.6394610955712274</v>
      </c>
      <c r="M161" s="11">
        <f>IF(I161="",-1,(I161-AVERAGE(I$4:I$1002))/STDEV(I$4:I$1002))</f>
        <v>0.55071247595844075</v>
      </c>
      <c r="N161" s="11">
        <f>($J$2*J161+$K$2*K161+$L$2*L161+$M$2*M161+3*AVERAGE(J161:K161)+2*AVERAGE(L161:M161))/(SUM($J$2:$M$2)+5)</f>
        <v>7.2575069160309924E-2</v>
      </c>
      <c r="O161" s="11">
        <f>($J$2*J161+$K$2*K161+$L$2*L161+$M$2*M161+3*AVERAGE(J161:K161)+2*AVERAGE(L161:M161))/(SUM($J$2:$M$2)+5)+P161+Q161</f>
        <v>-0.52742493083969</v>
      </c>
      <c r="P161">
        <f>VLOOKUP(D161,COND!$A$2:$B$35,2,FALSE)</f>
        <v>-0.7</v>
      </c>
      <c r="Q161">
        <f>VLOOKUP(C161,COND!$D$2:$E$14,2,FALSE)</f>
        <v>0.1</v>
      </c>
      <c r="R161" s="11">
        <f>STANDARDIZE(O161,AVERAGE($O$4:$O$203),STDEV($O$4:$O$203))</f>
        <v>-0.73070525616118398</v>
      </c>
      <c r="S161" s="14">
        <f>RANK(O161,$O$4:$O$1002)</f>
        <v>158</v>
      </c>
      <c r="T161" s="14">
        <f>RANK(R161,$R$4:$R$203)</f>
        <v>158</v>
      </c>
      <c r="U161">
        <f>IF(F161="",0,F161)+G161</f>
        <v>51</v>
      </c>
      <c r="V161">
        <f>MAX($U$4:$U$203)-U161</f>
        <v>66.099999999999994</v>
      </c>
      <c r="W161" t="e">
        <f>VLOOKUP(B161,Summary!$Q$3:$U$575,5,FALSE)</f>
        <v>#N/A</v>
      </c>
      <c r="X161" s="15">
        <f>AVERAGE(F161:G161)+AVERAGE(F161:G161)/(ABS(F161-G161))</f>
        <v>27.861111111111111</v>
      </c>
      <c r="Y161" s="15">
        <f>AVERAGE(H161:I161)+AVERAGE(H161:I161)/(ABS(I161-H161))</f>
        <v>-3.2845693237627493</v>
      </c>
    </row>
    <row r="162" spans="1:25" ht="15.75" thickBot="1">
      <c r="A162">
        <f>RANK(G162,$G$4:$G$1202)</f>
        <v>186</v>
      </c>
      <c r="B162" s="7" t="s">
        <v>686</v>
      </c>
      <c r="C162" t="str">
        <f>IF(ISNA(VLOOKUP($B162,Batters2!$B$1:$Y$1001,C$1,FALSE)),"",VLOOKUP($B162,Batters2!$B$1:$Y$1001,C$1,FALSE))</f>
        <v>1B</v>
      </c>
      <c r="D162">
        <f>IF(ISNA(VLOOKUP($B162,Batters2!$B$1:$Y$1001,D$1,FALSE)),"",VLOOKUP($B162,Batters2!$B$1:$Y$1001,D$1,FALSE)+1)</f>
        <v>26</v>
      </c>
      <c r="E162" t="str">
        <f>IF(ISNA(VLOOKUP($B162,Batters2!$B$1:$Y$1001,E$1,FALSE)),"",VLOOKUP($B162,Batters2!$B$1:$Y$1001,E$1,FALSE))</f>
        <v>TEM</v>
      </c>
      <c r="F162" t="str">
        <f>IF(ISNA(VLOOKUP($B162,Batters1!$B$1:$Y$985,F$1,FALSE)),"",VLOOKUP($B162,Batters1!$B$1:$Y$985,F$1,FALSE))</f>
        <v/>
      </c>
      <c r="G162">
        <f>IF(ISNA(VLOOKUP($B162,Batters2!$B$1:$Y$1001,G$1,FALSE)),"",VLOOKUP($B162,Batters2!$B$1:$Y$1001,G$1,FALSE))</f>
        <v>7.1</v>
      </c>
      <c r="H162" t="str">
        <f>IF(ISNA(VLOOKUP($B162,Batters1!$B$1:$Y$985,H$1,FALSE)),"",VLOOKUP($B162,Batters1!$B$1:$Y$985,H$1,FALSE))</f>
        <v/>
      </c>
      <c r="I162">
        <f>IF(ISNA(VLOOKUP($B162,Batters2!$B$1:$Y$1001,I$1,FALSE)),"",VLOOKUP($B162,Batters2!$B$1:$Y$1001,I$1,FALSE))</f>
        <v>3.0999999999999943</v>
      </c>
      <c r="J162" s="11">
        <f>IF(F162="",-1,(F162-AVERAGE(F$4:F$1002))/STDEV(F$4:F$1002))</f>
        <v>-1</v>
      </c>
      <c r="K162" s="11">
        <f>IF(G162="",-1,(G162-AVERAGE(G$4:G$1002))/STDEV(G$4:G$1002))</f>
        <v>-1.0929199460312904</v>
      </c>
      <c r="L162" s="11">
        <f>IF(H162="",-1,(H162-AVERAGE(H$4:H$1002))/STDEV(H$4:H$1002))</f>
        <v>-1</v>
      </c>
      <c r="M162" s="11">
        <f>IF(I162="",-1,(I162-AVERAGE(I$4:I$1002))/STDEV(I$4:I$1002))</f>
        <v>-2.9694872369247248E-2</v>
      </c>
      <c r="N162" s="11">
        <f>($J$2*J162+$K$2*K162+$L$2*L162+$M$2*M162+3*AVERAGE(J162:K162)+2*AVERAGE(L162:M162))/(SUM($J$2:$M$2)+5)</f>
        <v>-0.73902972381959564</v>
      </c>
      <c r="O162" s="11">
        <f>($J$2*J162+$K$2*K162+$L$2*L162+$M$2*M162+3*AVERAGE(J162:K162)+2*AVERAGE(L162:M162))/(SUM($J$2:$M$2)+5)+P162+Q162</f>
        <v>-0.53902972381959557</v>
      </c>
      <c r="P162">
        <f>VLOOKUP(D162,COND!$A$2:$B$35,2,FALSE)</f>
        <v>0.5</v>
      </c>
      <c r="Q162">
        <f>VLOOKUP(C162,COND!$D$2:$E$14,2,FALSE)</f>
        <v>-0.3</v>
      </c>
      <c r="R162" s="11">
        <f>STANDARDIZE(O162,AVERAGE($O$4:$O$203),STDEV($O$4:$O$203))</f>
        <v>-0.74465407519212057</v>
      </c>
      <c r="S162" s="14">
        <f>RANK(O162,$O$4:$O$1002)</f>
        <v>159</v>
      </c>
      <c r="T162" s="14">
        <f>RANK(R162,$R$4:$R$203)</f>
        <v>159</v>
      </c>
      <c r="U162">
        <f>IF(F162="",0,F162)+G162</f>
        <v>7.1</v>
      </c>
      <c r="V162">
        <f>MAX($U$4:$U$203)-U162</f>
        <v>110</v>
      </c>
      <c r="W162" t="e">
        <f>VLOOKUP(B162,Summary!$Q$3:$U$575,5,FALSE)</f>
        <v>#N/A</v>
      </c>
      <c r="X162" s="15" t="e">
        <f>AVERAGE(F162:G162)+AVERAGE(F162:G162)/(ABS(F162-G162))</f>
        <v>#VALUE!</v>
      </c>
      <c r="Y162" s="15" t="e">
        <f>AVERAGE(H162:I162)+AVERAGE(H162:I162)/(ABS(I162-H162))</f>
        <v>#VALUE!</v>
      </c>
    </row>
    <row r="163" spans="1:25" ht="15.75" thickBot="1">
      <c r="A163">
        <f>RANK(G163,$G$4:$G$1202)</f>
        <v>154</v>
      </c>
      <c r="B163" s="4" t="s">
        <v>472</v>
      </c>
      <c r="C163" t="str">
        <f>IF(ISNA(VLOOKUP($B163,Batters2!$B$1:$Y$1001,C$1,FALSE)),"",VLOOKUP($B163,Batters2!$B$1:$Y$1001,C$1,FALSE))</f>
        <v>RF</v>
      </c>
      <c r="D163">
        <f>IF(ISNA(VLOOKUP($B163,Batters2!$B$1:$Y$1001,D$1,FALSE)),"",VLOOKUP($B163,Batters2!$B$1:$Y$1001,D$1,FALSE)+1)</f>
        <v>30</v>
      </c>
      <c r="E163" t="str">
        <f>IF(ISNA(VLOOKUP($B163,Batters2!$B$1:$Y$1001,E$1,FALSE)),"",VLOOKUP($B163,Batters2!$B$1:$Y$1001,E$1,FALSE))</f>
        <v>PS(2)</v>
      </c>
      <c r="F163">
        <f>IF(ISNA(VLOOKUP($B163,Batters1!$B$1:$Y$985,F$1,FALSE)),"",VLOOKUP($B163,Batters1!$B$1:$Y$985,F$1,FALSE))</f>
        <v>19.899999999999999</v>
      </c>
      <c r="G163">
        <f>IF(ISNA(VLOOKUP($B163,Batters2!$B$1:$Y$1001,G$1,FALSE)),"",VLOOKUP($B163,Batters2!$B$1:$Y$1001,G$1,FALSE))</f>
        <v>10.7</v>
      </c>
      <c r="H163">
        <f>IF(ISNA(VLOOKUP($B163,Batters1!$B$1:$Y$985,H$1,FALSE)),"",VLOOKUP($B163,Batters1!$B$1:$Y$985,H$1,FALSE))</f>
        <v>2.6799999999999855</v>
      </c>
      <c r="I163">
        <f>IF(ISNA(VLOOKUP($B163,Batters2!$B$1:$Y$1001,I$1,FALSE)),"",VLOOKUP($B163,Batters2!$B$1:$Y$1001,I$1,FALSE))</f>
        <v>-0.82000000000001627</v>
      </c>
      <c r="J163" s="11">
        <f>IF(F163="",-1,(F163-AVERAGE(F$4:F$1002))/STDEV(F$4:F$1002))</f>
        <v>-0.45365490339300263</v>
      </c>
      <c r="K163" s="11">
        <f>IF(G163="",-1,(G163-AVERAGE(G$4:G$1002))/STDEV(G$4:G$1002))</f>
        <v>-0.84363988738063322</v>
      </c>
      <c r="L163" s="11">
        <f>IF(H163="",-1,(H163-AVERAGE(H$4:H$1002))/STDEV(H$4:H$1002))</f>
        <v>-0.29622634338044568</v>
      </c>
      <c r="M163" s="11">
        <f>IF(I163="",-1,(I163-AVERAGE(I$4:I$1002))/STDEV(I$4:I$1002))</f>
        <v>-0.35612196066831986</v>
      </c>
      <c r="N163" s="11">
        <f>($J$2*J163+$K$2*K163+$L$2*L163+$M$2*M163+3*AVERAGE(J163:K163)+2*AVERAGE(L163:M163))/(SUM($J$2:$M$2)+5)</f>
        <v>-0.54756168968797692</v>
      </c>
      <c r="O163" s="11">
        <f>($J$2*J163+$K$2*K163+$L$2*L163+$M$2*M163+3*AVERAGE(J163:K163)+2*AVERAGE(L163:M163))/(SUM($J$2:$M$2)+5)+P163+Q163</f>
        <v>-0.54756168968797692</v>
      </c>
      <c r="P163">
        <f>VLOOKUP(D163,COND!$A$2:$B$35,2,FALSE)</f>
        <v>0.1</v>
      </c>
      <c r="Q163">
        <f>VLOOKUP(C163,COND!$D$2:$E$14,2,FALSE)</f>
        <v>-0.1</v>
      </c>
      <c r="R163" s="11">
        <f>STANDARDIZE(O163,AVERAGE($O$4:$O$203),STDEV($O$4:$O$203))</f>
        <v>-0.75490939366977505</v>
      </c>
      <c r="S163" s="14">
        <f>RANK(O163,$O$4:$O$1002)</f>
        <v>160</v>
      </c>
      <c r="T163" s="14">
        <f>RANK(R163,$R$4:$R$203)</f>
        <v>160</v>
      </c>
      <c r="U163">
        <f>IF(F163="",0,F163)+G163</f>
        <v>30.599999999999998</v>
      </c>
      <c r="V163">
        <f>MAX($U$4:$U$203)-U163</f>
        <v>86.5</v>
      </c>
      <c r="W163" t="e">
        <f>VLOOKUP(B163,Summary!$Q$3:$U$575,5,FALSE)</f>
        <v>#N/A</v>
      </c>
      <c r="X163" s="15">
        <f>AVERAGE(F163:G163)+AVERAGE(F163:G163)/(ABS(F163-G163))</f>
        <v>16.963043478260868</v>
      </c>
      <c r="Y163" s="15">
        <f>AVERAGE(H163:I163)+AVERAGE(H163:I163)/(ABS(I163-H163))</f>
        <v>1.1957142857142657</v>
      </c>
    </row>
    <row r="164" spans="1:25" ht="15.75" thickBot="1">
      <c r="A164">
        <f>RANK(G164,$G$4:$G$1202)</f>
        <v>127</v>
      </c>
      <c r="B164" s="7" t="s">
        <v>607</v>
      </c>
      <c r="C164" t="str">
        <f>IF(ISNA(VLOOKUP($B164,Batters2!$B$1:$Y$1001,C$1,FALSE)),"",VLOOKUP($B164,Batters2!$B$1:$Y$1001,C$1,FALSE))</f>
        <v>1B</v>
      </c>
      <c r="D164">
        <f>IF(ISNA(VLOOKUP($B164,Batters2!$B$1:$Y$1001,D$1,FALSE)),"",VLOOKUP($B164,Batters2!$B$1:$Y$1001,D$1,FALSE)+1)</f>
        <v>28</v>
      </c>
      <c r="E164" t="str">
        <f>IF(ISNA(VLOOKUP($B164,Batters2!$B$1:$Y$1001,E$1,FALSE)),"",VLOOKUP($B164,Batters2!$B$1:$Y$1001,E$1,FALSE))</f>
        <v>ARL</v>
      </c>
      <c r="F164">
        <f>IF(ISNA(VLOOKUP($B164,Batters1!$B$1:$Y$985,F$1,FALSE)),"",VLOOKUP($B164,Batters1!$B$1:$Y$985,F$1,FALSE))</f>
        <v>11.1</v>
      </c>
      <c r="G164">
        <f>IF(ISNA(VLOOKUP($B164,Batters2!$B$1:$Y$1001,G$1,FALSE)),"",VLOOKUP($B164,Batters2!$B$1:$Y$1001,G$1,FALSE))</f>
        <v>13.2</v>
      </c>
      <c r="H164">
        <f>IF(ISNA(VLOOKUP($B164,Batters1!$B$1:$Y$985,H$1,FALSE)),"",VLOOKUP($B164,Batters1!$B$1:$Y$985,H$1,FALSE))</f>
        <v>7.6300000000000017</v>
      </c>
      <c r="I164">
        <f>IF(ISNA(VLOOKUP($B164,Batters2!$B$1:$Y$1001,I$1,FALSE)),"",VLOOKUP($B164,Batters2!$B$1:$Y$1001,I$1,FALSE))</f>
        <v>-1.3399999999999803</v>
      </c>
      <c r="J164" s="11">
        <f>IF(F164="",-1,(F164-AVERAGE(F$4:F$1002))/STDEV(F$4:F$1002))</f>
        <v>-0.99861685718319959</v>
      </c>
      <c r="K164" s="11">
        <f>IF(G164="",-1,(G164-AVERAGE(G$4:G$1002))/STDEV(G$4:G$1002))</f>
        <v>-0.67052873553989911</v>
      </c>
      <c r="L164" s="11">
        <f>IF(H164="",-1,(H164-AVERAGE(H$4:H$1002))/STDEV(H$4:H$1002))</f>
        <v>5.2254370631314891E-2</v>
      </c>
      <c r="M164" s="11">
        <f>IF(I164="",-1,(I164-AVERAGE(I$4:I$1002))/STDEV(I$4:I$1002))</f>
        <v>-0.39942351319778557</v>
      </c>
      <c r="N164" s="11">
        <f>($J$2*J164+$K$2*K164+$L$2*L164+$M$2*M164+3*AVERAGE(J164:K164)+2*AVERAGE(L164:M164))/(SUM($J$2:$M$2)+5)</f>
        <v>-0.55793354738713463</v>
      </c>
      <c r="O164" s="11">
        <f>($J$2*J164+$K$2*K164+$L$2*L164+$M$2*M164+3*AVERAGE(J164:K164)+2*AVERAGE(L164:M164))/(SUM($J$2:$M$2)+5)+P164+Q164</f>
        <v>-0.55793354738713463</v>
      </c>
      <c r="P164">
        <f>VLOOKUP(D164,COND!$A$2:$B$35,2,FALSE)</f>
        <v>0.3</v>
      </c>
      <c r="Q164">
        <f>VLOOKUP(C164,COND!$D$2:$E$14,2,FALSE)</f>
        <v>-0.3</v>
      </c>
      <c r="R164" s="11">
        <f>STANDARDIZE(O164,AVERAGE($O$4:$O$203),STDEV($O$4:$O$203))</f>
        <v>-0.76737623959375612</v>
      </c>
      <c r="S164" s="14">
        <f>RANK(O164,$O$4:$O$1002)</f>
        <v>161</v>
      </c>
      <c r="T164" s="14">
        <f>RANK(R164,$R$4:$R$203)</f>
        <v>161</v>
      </c>
      <c r="U164">
        <f>IF(F164="",0,F164)+G164</f>
        <v>24.299999999999997</v>
      </c>
      <c r="V164">
        <f>MAX($U$4:$U$203)-U164</f>
        <v>92.8</v>
      </c>
      <c r="W164" t="e">
        <f>VLOOKUP(B164,Summary!$Q$3:$U$575,5,FALSE)</f>
        <v>#N/A</v>
      </c>
      <c r="X164" s="15">
        <f>AVERAGE(F164:G164)+AVERAGE(F164:G164)/(ABS(F164-G164))</f>
        <v>17.935714285714283</v>
      </c>
      <c r="Y164" s="15">
        <f>AVERAGE(H164:I164)+AVERAGE(H164:I164)/(ABS(I164-H164))</f>
        <v>3.4956131549609939</v>
      </c>
    </row>
    <row r="165" spans="1:25" ht="15.75" thickBot="1">
      <c r="A165">
        <f>RANK(G165,$G$4:$G$1202)</f>
        <v>142</v>
      </c>
      <c r="B165" s="7" t="s">
        <v>107</v>
      </c>
      <c r="C165" t="str">
        <f>IF(ISNA(VLOOKUP($B165,Batters2!$B$1:$Y$1001,C$1,FALSE)),"",VLOOKUP($B165,Batters2!$B$1:$Y$1001,C$1,FALSE))</f>
        <v>C</v>
      </c>
      <c r="D165">
        <f>IF(ISNA(VLOOKUP($B165,Batters2!$B$1:$Y$1001,D$1,FALSE)),"",VLOOKUP($B165,Batters2!$B$1:$Y$1001,D$1,FALSE)+1)</f>
        <v>31</v>
      </c>
      <c r="E165" t="str">
        <f>IF(ISNA(VLOOKUP($B165,Batters2!$B$1:$Y$1001,E$1,FALSE)),"",VLOOKUP($B165,Batters2!$B$1:$Y$1001,E$1,FALSE))</f>
        <v>DUL</v>
      </c>
      <c r="F165">
        <f>IF(ISNA(VLOOKUP($B165,Batters1!$B$1:$Y$985,F$1,FALSE)),"",VLOOKUP($B165,Batters1!$B$1:$Y$985,F$1,FALSE))</f>
        <v>11.8</v>
      </c>
      <c r="G165">
        <f>IF(ISNA(VLOOKUP($B165,Batters2!$B$1:$Y$1001,G$1,FALSE)),"",VLOOKUP($B165,Batters2!$B$1:$Y$1001,G$1,FALSE))</f>
        <v>11.7</v>
      </c>
      <c r="H165">
        <f>IF(ISNA(VLOOKUP($B165,Batters1!$B$1:$Y$985,H$1,FALSE)),"",VLOOKUP($B165,Batters1!$B$1:$Y$985,H$1,FALSE))</f>
        <v>-5.0499999999999918</v>
      </c>
      <c r="I165">
        <f>IF(ISNA(VLOOKUP($B165,Batters2!$B$1:$Y$1001,I$1,FALSE)),"",VLOOKUP($B165,Batters2!$B$1:$Y$1001,I$1,FALSE))</f>
        <v>-3.5200000000000147</v>
      </c>
      <c r="J165" s="11">
        <f>IF(F165="",-1,(F165-AVERAGE(F$4:F$1002))/STDEV(F$4:F$1002))</f>
        <v>-0.95526761085897938</v>
      </c>
      <c r="K165" s="11">
        <f>IF(G165="",-1,(G165-AVERAGE(G$4:G$1002))/STDEV(G$4:G$1002))</f>
        <v>-0.77439542664433958</v>
      </c>
      <c r="L165" s="11">
        <f>IF(H165="",-1,(H165-AVERAGE(H$4:H$1002))/STDEV(H$4:H$1002))</f>
        <v>-0.84041945839274723</v>
      </c>
      <c r="M165" s="11">
        <f>IF(I165="",-1,(I165-AVERAGE(I$4:I$1002))/STDEV(I$4:I$1002))</f>
        <v>-0.58095694495594574</v>
      </c>
      <c r="N165" s="11">
        <f>($J$2*J165+$K$2*K165+$L$2*L165+$M$2*M165+3*AVERAGE(J165:K165)+2*AVERAGE(L165:M165))/(SUM($J$2:$M$2)+5)</f>
        <v>-0.75952271153096329</v>
      </c>
      <c r="O165" s="11">
        <f>($J$2*J165+$K$2*K165+$L$2*L165+$M$2*M165+3*AVERAGE(J165:K165)+2*AVERAGE(L165:M165))/(SUM($J$2:$M$2)+5)+P165+Q165</f>
        <v>-0.55952271153096333</v>
      </c>
      <c r="P165">
        <f>VLOOKUP(D165,COND!$A$2:$B$35,2,FALSE)</f>
        <v>0</v>
      </c>
      <c r="Q165">
        <f>VLOOKUP(C165,COND!$D$2:$E$14,2,FALSE)</f>
        <v>0.2</v>
      </c>
      <c r="R165" s="11">
        <f>STANDARDIZE(O165,AVERAGE($O$4:$O$203),STDEV($O$4:$O$203))</f>
        <v>-0.76928639543118493</v>
      </c>
      <c r="S165" s="14">
        <f>RANK(O165,$O$4:$O$1002)</f>
        <v>162</v>
      </c>
      <c r="T165" s="14">
        <f>RANK(R165,$R$4:$R$203)</f>
        <v>162</v>
      </c>
      <c r="U165">
        <f>IF(F165="",0,F165)+G165</f>
        <v>23.5</v>
      </c>
      <c r="V165">
        <f>MAX($U$4:$U$203)-U165</f>
        <v>93.6</v>
      </c>
      <c r="W165" t="e">
        <f>VLOOKUP(B165,Summary!$Q$3:$U$575,5,FALSE)</f>
        <v>#N/A</v>
      </c>
      <c r="X165" s="15">
        <f>AVERAGE(F165:G165)+AVERAGE(F165:G165)/(ABS(F165-G165))</f>
        <v>129.24999999999832</v>
      </c>
      <c r="Y165" s="15">
        <f>AVERAGE(H165:I165)+AVERAGE(H165:I165)/(ABS(I165-H165))</f>
        <v>-7.0856535947712898</v>
      </c>
    </row>
    <row r="166" spans="1:25" ht="15.75" thickBot="1">
      <c r="A166">
        <f>RANK(G166,$G$4:$G$1202)</f>
        <v>86</v>
      </c>
      <c r="B166" s="7" t="s">
        <v>55</v>
      </c>
      <c r="C166" t="str">
        <f>IF(ISNA(VLOOKUP($B166,Batters2!$B$1:$Y$1001,C$1,FALSE)),"",VLOOKUP($B166,Batters2!$B$1:$Y$1001,C$1,FALSE))</f>
        <v>2B</v>
      </c>
      <c r="D166">
        <f>IF(ISNA(VLOOKUP($B166,Batters2!$B$1:$Y$1001,D$1,FALSE)),"",VLOOKUP($B166,Batters2!$B$1:$Y$1001,D$1,FALSE)+1)</f>
        <v>32</v>
      </c>
      <c r="E166" t="str">
        <f>IF(ISNA(VLOOKUP($B166,Batters2!$B$1:$Y$1001,E$1,FALSE)),"",VLOOKUP($B166,Batters2!$B$1:$Y$1001,E$1,FALSE))</f>
        <v>BAK</v>
      </c>
      <c r="F166">
        <f>IF(ISNA(VLOOKUP($B166,Batters1!$B$1:$Y$985,F$1,FALSE)),"",VLOOKUP($B166,Batters1!$B$1:$Y$985,F$1,FALSE))</f>
        <v>10</v>
      </c>
      <c r="G166">
        <f>IF(ISNA(VLOOKUP($B166,Batters2!$B$1:$Y$1001,G$1,FALSE)),"",VLOOKUP($B166,Batters2!$B$1:$Y$1001,G$1,FALSE))</f>
        <v>23.5</v>
      </c>
      <c r="H166">
        <f>IF(ISNA(VLOOKUP($B166,Batters1!$B$1:$Y$985,H$1,FALSE)),"",VLOOKUP($B166,Batters1!$B$1:$Y$985,H$1,FALSE))</f>
        <v>-0.81999999999998963</v>
      </c>
      <c r="I166">
        <f>IF(ISNA(VLOOKUP($B166,Batters2!$B$1:$Y$1001,I$1,FALSE)),"",VLOOKUP($B166,Batters2!$B$1:$Y$1001,I$1,FALSE))</f>
        <v>-8.349999999999989</v>
      </c>
      <c r="J166" s="11">
        <f>IF(F166="",-1,(F166-AVERAGE(F$4:F$1002))/STDEV(F$4:F$1002))</f>
        <v>-1.0667371014069744</v>
      </c>
      <c r="K166" s="11">
        <f>IF(G166="",-1,(G166-AVERAGE(G$4:G$1002))/STDEV(G$4:G$1002))</f>
        <v>4.2689210043925674E-2</v>
      </c>
      <c r="L166" s="11">
        <f>IF(H166="",-1,(H166-AVERAGE(H$4:H$1002))/STDEV(H$4:H$1002))</f>
        <v>-0.5426268482372435</v>
      </c>
      <c r="M166" s="11">
        <f>IF(I166="",-1,(I166-AVERAGE(I$4:I$1002))/STDEV(I$4:I$1002))</f>
        <v>-0.98316175018158558</v>
      </c>
      <c r="N166" s="11">
        <f>($J$2*J166+$K$2*K166+$L$2*L166+$M$2*M166+3*AVERAGE(J166:K166)+2*AVERAGE(L166:M166))/(SUM($J$2:$M$2)+5)</f>
        <v>-0.56293354204090629</v>
      </c>
      <c r="O166" s="11">
        <f>($J$2*J166+$K$2*K166+$L$2*L166+$M$2*M166+3*AVERAGE(J166:K166)+2*AVERAGE(L166:M166))/(SUM($J$2:$M$2)+5)+P166+Q166</f>
        <v>-0.56293354204090629</v>
      </c>
      <c r="P166">
        <f>VLOOKUP(D166,COND!$A$2:$B$35,2,FALSE)</f>
        <v>-0.1</v>
      </c>
      <c r="Q166">
        <f>VLOOKUP(C166,COND!$D$2:$E$14,2,FALSE)</f>
        <v>0.1</v>
      </c>
      <c r="R166" s="11">
        <f>STANDARDIZE(O166,AVERAGE($O$4:$O$203),STDEV($O$4:$O$203))</f>
        <v>-0.77338617192963466</v>
      </c>
      <c r="S166" s="14">
        <f>RANK(O166,$O$4:$O$1002)</f>
        <v>163</v>
      </c>
      <c r="T166" s="14">
        <f>RANK(R166,$R$4:$R$203)</f>
        <v>163</v>
      </c>
      <c r="U166">
        <f>IF(F166="",0,F166)+G166</f>
        <v>33.5</v>
      </c>
      <c r="V166">
        <f>MAX($U$4:$U$203)-U166</f>
        <v>83.6</v>
      </c>
      <c r="W166" t="e">
        <f>VLOOKUP(B166,Summary!$Q$3:$U$575,5,FALSE)</f>
        <v>#N/A</v>
      </c>
      <c r="X166" s="15">
        <f>AVERAGE(F166:G166)+AVERAGE(F166:G166)/(ABS(F166-G166))</f>
        <v>17.99074074074074</v>
      </c>
      <c r="Y166" s="15">
        <f>AVERAGE(H166:I166)+AVERAGE(H166:I166)/(ABS(I166-H166))</f>
        <v>-5.1938977423638661</v>
      </c>
    </row>
    <row r="167" spans="1:25" ht="15.75" thickBot="1">
      <c r="A167">
        <f>RANK(G167,$G$4:$G$1202)</f>
        <v>163</v>
      </c>
      <c r="B167" s="4" t="s">
        <v>675</v>
      </c>
      <c r="C167" t="str">
        <f>IF(ISNA(VLOOKUP($B167,Batters2!$B$1:$Y$1001,C$1,FALSE)),"",VLOOKUP($B167,Batters2!$B$1:$Y$1001,C$1,FALSE))</f>
        <v>1B</v>
      </c>
      <c r="D167">
        <f>IF(ISNA(VLOOKUP($B167,Batters2!$B$1:$Y$1001,D$1,FALSE)),"",VLOOKUP($B167,Batters2!$B$1:$Y$1001,D$1,FALSE)+1)</f>
        <v>24</v>
      </c>
      <c r="E167" t="str">
        <f>IF(ISNA(VLOOKUP($B167,Batters2!$B$1:$Y$1001,E$1,FALSE)),"",VLOOKUP($B167,Batters2!$B$1:$Y$1001,E$1,FALSE))</f>
        <v>SA</v>
      </c>
      <c r="F167" t="str">
        <f>IF(ISNA(VLOOKUP($B167,Batters1!$B$1:$Y$985,F$1,FALSE)),"",VLOOKUP($B167,Batters1!$B$1:$Y$985,F$1,FALSE))</f>
        <v/>
      </c>
      <c r="G167">
        <f>IF(ISNA(VLOOKUP($B167,Batters2!$B$1:$Y$1001,G$1,FALSE)),"",VLOOKUP($B167,Batters2!$B$1:$Y$1001,G$1,FALSE))</f>
        <v>9.5</v>
      </c>
      <c r="H167" t="str">
        <f>IF(ISNA(VLOOKUP($B167,Batters1!$B$1:$Y$985,H$1,FALSE)),"",VLOOKUP($B167,Batters1!$B$1:$Y$985,H$1,FALSE))</f>
        <v/>
      </c>
      <c r="I167">
        <f>IF(ISNA(VLOOKUP($B167,Batters2!$B$1:$Y$1001,I$1,FALSE)),"",VLOOKUP($B167,Batters2!$B$1:$Y$1001,I$1,FALSE))</f>
        <v>-0.36000000000000476</v>
      </c>
      <c r="J167" s="11">
        <f>IF(F167="",-1,(F167-AVERAGE(F$4:F$1002))/STDEV(F$4:F$1002))</f>
        <v>-1</v>
      </c>
      <c r="K167" s="11">
        <f>IF(G167="",-1,(G167-AVERAGE(G$4:G$1002))/STDEV(G$4:G$1002))</f>
        <v>-0.92673324026418558</v>
      </c>
      <c r="L167" s="11">
        <f>IF(H167="",-1,(H167-AVERAGE(H$4:H$1002))/STDEV(H$4:H$1002))</f>
        <v>-1</v>
      </c>
      <c r="M167" s="11">
        <f>IF(I167="",-1,(I167-AVERAGE(I$4:I$1002))/STDEV(I$4:I$1002))</f>
        <v>-0.31781674112301972</v>
      </c>
      <c r="N167" s="11">
        <f>($J$2*J167+$K$2*K167+$L$2*L167+$M$2*M167+3*AVERAGE(J167:K167)+2*AVERAGE(L167:M167))/(SUM($J$2:$M$2)+5)</f>
        <v>-0.76530216217855296</v>
      </c>
      <c r="O167" s="11">
        <f>($J$2*J167+$K$2*K167+$L$2*L167+$M$2*M167+3*AVERAGE(J167:K167)+2*AVERAGE(L167:M167))/(SUM($J$2:$M$2)+5)+P167+Q167</f>
        <v>-0.565302162178553</v>
      </c>
      <c r="P167">
        <f>VLOOKUP(D167,COND!$A$2:$B$35,2,FALSE)</f>
        <v>0.5</v>
      </c>
      <c r="Q167">
        <f>VLOOKUP(C167,COND!$D$2:$E$14,2,FALSE)</f>
        <v>-0.3</v>
      </c>
      <c r="R167" s="11">
        <f>STANDARDIZE(O167,AVERAGE($O$4:$O$203),STDEV($O$4:$O$203))</f>
        <v>-0.77623322432516439</v>
      </c>
      <c r="S167" s="14">
        <f>RANK(O167,$O$4:$O$1002)</f>
        <v>164</v>
      </c>
      <c r="T167" s="14">
        <f>RANK(R167,$R$4:$R$203)</f>
        <v>164</v>
      </c>
      <c r="U167">
        <f>IF(F167="",0,F167)+G167</f>
        <v>9.5</v>
      </c>
      <c r="V167">
        <f>MAX($U$4:$U$203)-U167</f>
        <v>107.6</v>
      </c>
      <c r="W167" t="e">
        <f>VLOOKUP(B167,Summary!$Q$3:$U$575,5,FALSE)</f>
        <v>#N/A</v>
      </c>
      <c r="X167" s="15" t="e">
        <f>AVERAGE(F167:G167)+AVERAGE(F167:G167)/(ABS(F167-G167))</f>
        <v>#VALUE!</v>
      </c>
      <c r="Y167" s="15" t="e">
        <f>AVERAGE(H167:I167)+AVERAGE(H167:I167)/(ABS(I167-H167))</f>
        <v>#VALUE!</v>
      </c>
    </row>
    <row r="168" spans="1:25" ht="15.75" thickBot="1">
      <c r="A168">
        <f>RANK(G168,$G$4:$G$1202)</f>
        <v>173</v>
      </c>
      <c r="B168" s="4" t="s">
        <v>102</v>
      </c>
      <c r="C168" t="str">
        <f>IF(ISNA(VLOOKUP($B168,Batters2!$B$1:$Y$1001,C$1,FALSE)),"",VLOOKUP($B168,Batters2!$B$1:$Y$1001,C$1,FALSE))</f>
        <v>SS</v>
      </c>
      <c r="D168">
        <f>IF(ISNA(VLOOKUP($B168,Batters2!$B$1:$Y$1001,D$1,FALSE)),"",VLOOKUP($B168,Batters2!$B$1:$Y$1001,D$1,FALSE)+1)</f>
        <v>32</v>
      </c>
      <c r="E168" t="str">
        <f>IF(ISNA(VLOOKUP($B168,Batters2!$B$1:$Y$1001,E$1,FALSE)),"",VLOOKUP($B168,Batters2!$B$1:$Y$1001,E$1,FALSE))</f>
        <v>FAR</v>
      </c>
      <c r="F168">
        <f>IF(ISNA(VLOOKUP($B168,Batters1!$B$1:$Y$985,F$1,FALSE)),"",VLOOKUP($B168,Batters1!$B$1:$Y$985,F$1,FALSE))</f>
        <v>21.4</v>
      </c>
      <c r="G168">
        <f>IF(ISNA(VLOOKUP($B168,Batters2!$B$1:$Y$1001,G$1,FALSE)),"",VLOOKUP($B168,Batters2!$B$1:$Y$1001,G$1,FALSE))</f>
        <v>8.1999999999999993</v>
      </c>
      <c r="H168">
        <f>IF(ISNA(VLOOKUP($B168,Batters1!$B$1:$Y$985,H$1,FALSE)),"",VLOOKUP($B168,Batters1!$B$1:$Y$985,H$1,FALSE))</f>
        <v>3.56000000000002</v>
      </c>
      <c r="I168">
        <f>IF(ISNA(VLOOKUP($B168,Batters2!$B$1:$Y$1001,I$1,FALSE)),"",VLOOKUP($B168,Batters2!$B$1:$Y$1001,I$1,FALSE))</f>
        <v>-7.9300000000000086</v>
      </c>
      <c r="J168" s="11">
        <f>IF(F168="",-1,(F168-AVERAGE(F$4:F$1002))/STDEV(F$4:F$1002))</f>
        <v>-0.36076366126967357</v>
      </c>
      <c r="K168" s="11">
        <f>IF(G168="",-1,(G168-AVERAGE(G$4:G$1002))/STDEV(G$4:G$1002))</f>
        <v>-1.0167510392213674</v>
      </c>
      <c r="L168" s="11">
        <f>IF(H168="",-1,(H168-AVERAGE(H$4:H$1002))/STDEV(H$4:H$1002))</f>
        <v>-0.23427421644501936</v>
      </c>
      <c r="M168" s="11">
        <f>IF(I168="",-1,(I168-AVERAGE(I$4:I$1002))/STDEV(I$4:I$1002))</f>
        <v>-0.94818741929240091</v>
      </c>
      <c r="N168" s="11">
        <f>($J$2*J168+$K$2*K168+$L$2*L168+$M$2*M168+3*AVERAGE(J168:K168)+2*AVERAGE(L168:M168))/(SUM($J$2:$M$2)+5)</f>
        <v>-0.76547629971639231</v>
      </c>
      <c r="O168" s="11">
        <f>($J$2*J168+$K$2*K168+$L$2*L168+$M$2*M168+3*AVERAGE(J168:K168)+2*AVERAGE(L168:M168))/(SUM($J$2:$M$2)+5)+P168+Q168</f>
        <v>-0.56547629971639224</v>
      </c>
      <c r="P168">
        <f>VLOOKUP(D168,COND!$A$2:$B$35,2,FALSE)</f>
        <v>-0.1</v>
      </c>
      <c r="Q168">
        <f>VLOOKUP(C168,COND!$D$2:$E$14,2,FALSE)</f>
        <v>0.3</v>
      </c>
      <c r="R168" s="11">
        <f>STANDARDIZE(O168,AVERAGE($O$4:$O$203),STDEV($O$4:$O$203))</f>
        <v>-0.77644253551287956</v>
      </c>
      <c r="S168" s="14">
        <f>RANK(O168,$O$4:$O$1002)</f>
        <v>165</v>
      </c>
      <c r="T168" s="14">
        <f>RANK(R168,$R$4:$R$203)</f>
        <v>165</v>
      </c>
      <c r="U168">
        <f>IF(F168="",0,F168)+G168</f>
        <v>29.599999999999998</v>
      </c>
      <c r="V168">
        <f>MAX($U$4:$U$203)-U168</f>
        <v>87.5</v>
      </c>
      <c r="W168" t="e">
        <f>VLOOKUP(B168,Summary!$Q$3:$U$575,5,FALSE)</f>
        <v>#N/A</v>
      </c>
      <c r="X168" s="15">
        <f>AVERAGE(F168:G168)+AVERAGE(F168:G168)/(ABS(F168-G168))</f>
        <v>15.92121212121212</v>
      </c>
      <c r="Y168" s="15">
        <f>AVERAGE(H168:I168)+AVERAGE(H168:I168)/(ABS(I168-H168))</f>
        <v>-2.3751653611836314</v>
      </c>
    </row>
    <row r="169" spans="1:25" ht="15.75" thickBot="1">
      <c r="A169">
        <f>RANK(G169,$G$4:$G$1202)</f>
        <v>106</v>
      </c>
      <c r="B169" s="7" t="s">
        <v>466</v>
      </c>
      <c r="C169" t="str">
        <f>IF(ISNA(VLOOKUP($B169,Batters2!$B$1:$Y$1001,C$1,FALSE)),"",VLOOKUP($B169,Batters2!$B$1:$Y$1001,C$1,FALSE))</f>
        <v>3B</v>
      </c>
      <c r="D169">
        <f>IF(ISNA(VLOOKUP($B169,Batters2!$B$1:$Y$1001,D$1,FALSE)),"",VLOOKUP($B169,Batters2!$B$1:$Y$1001,D$1,FALSE)+1)</f>
        <v>29</v>
      </c>
      <c r="E169" t="str">
        <f>IF(ISNA(VLOOKUP($B169,Batters2!$B$1:$Y$1001,E$1,FALSE)),"",VLOOKUP($B169,Batters2!$B$1:$Y$1001,E$1,FALSE))</f>
        <v>CST</v>
      </c>
      <c r="F169" t="str">
        <f>IF(ISNA(VLOOKUP($B169,Batters1!$B$1:$Y$985,F$1,FALSE)),"",VLOOKUP($B169,Batters1!$B$1:$Y$985,F$1,FALSE))</f>
        <v/>
      </c>
      <c r="G169">
        <f>IF(ISNA(VLOOKUP($B169,Batters2!$B$1:$Y$1001,G$1,FALSE)),"",VLOOKUP($B169,Batters2!$B$1:$Y$1001,G$1,FALSE))</f>
        <v>18</v>
      </c>
      <c r="H169" t="str">
        <f>IF(ISNA(VLOOKUP($B169,Batters1!$B$1:$Y$985,H$1,FALSE)),"",VLOOKUP($B169,Batters1!$B$1:$Y$985,H$1,FALSE))</f>
        <v/>
      </c>
      <c r="I169">
        <f>IF(ISNA(VLOOKUP($B169,Batters2!$B$1:$Y$1001,I$1,FALSE)),"",VLOOKUP($B169,Batters2!$B$1:$Y$1001,I$1,FALSE))</f>
        <v>-13.000000000000012</v>
      </c>
      <c r="J169" s="11">
        <f>IF(F169="",-1,(F169-AVERAGE(F$4:F$1002))/STDEV(F$4:F$1002))</f>
        <v>-1</v>
      </c>
      <c r="K169" s="11">
        <f>IF(G169="",-1,(G169-AVERAGE(G$4:G$1002))/STDEV(G$4:G$1002))</f>
        <v>-0.33815532400568948</v>
      </c>
      <c r="L169" s="11">
        <f>IF(H169="",-1,(H169-AVERAGE(H$4:H$1002))/STDEV(H$4:H$1002))</f>
        <v>-1</v>
      </c>
      <c r="M169" s="11">
        <f>IF(I169="",-1,(I169-AVERAGE(I$4:I$1002))/STDEV(I$4:I$1002))</f>
        <v>-1.3703775564547211</v>
      </c>
      <c r="N169" s="11">
        <f>($J$2*J169+$K$2*K169+$L$2*L169+$M$2*M169+3*AVERAGE(J169:K169)+2*AVERAGE(L169:M169))/(SUM($J$2:$M$2)+5)</f>
        <v>-0.86812883257527862</v>
      </c>
      <c r="O169" s="11">
        <f>($J$2*J169+$K$2*K169+$L$2*L169+$M$2*M169+3*AVERAGE(J169:K169)+2*AVERAGE(L169:M169))/(SUM($J$2:$M$2)+5)+P169+Q169</f>
        <v>-0.56812883257527858</v>
      </c>
      <c r="P169">
        <f>VLOOKUP(D169,COND!$A$2:$B$35,2,FALSE)</f>
        <v>0.2</v>
      </c>
      <c r="Q169">
        <f>VLOOKUP(C169,COND!$D$2:$E$14,2,FALSE)</f>
        <v>0.1</v>
      </c>
      <c r="R169" s="11">
        <f>STANDARDIZE(O169,AVERAGE($O$4:$O$203),STDEV($O$4:$O$203))</f>
        <v>-0.77963084752208878</v>
      </c>
      <c r="S169" s="14">
        <f>RANK(O169,$O$4:$O$1002)</f>
        <v>166</v>
      </c>
      <c r="T169" s="14">
        <f>RANK(R169,$R$4:$R$203)</f>
        <v>166</v>
      </c>
      <c r="U169">
        <f>IF(F169="",0,F169)+G169</f>
        <v>18</v>
      </c>
      <c r="V169">
        <f>MAX($U$4:$U$203)-U169</f>
        <v>99.1</v>
      </c>
      <c r="W169" t="e">
        <f>VLOOKUP(B169,Summary!$Q$3:$U$575,5,FALSE)</f>
        <v>#N/A</v>
      </c>
      <c r="X169" s="15" t="e">
        <f>AVERAGE(F169:G169)+AVERAGE(F169:G169)/(ABS(F169-G169))</f>
        <v>#VALUE!</v>
      </c>
      <c r="Y169" s="15" t="e">
        <f>AVERAGE(H169:I169)+AVERAGE(H169:I169)/(ABS(I169-H169))</f>
        <v>#VALUE!</v>
      </c>
    </row>
    <row r="170" spans="1:25" ht="15.75" thickBot="1">
      <c r="A170">
        <f>RANK(G170,$G$4:$G$1202)</f>
        <v>161</v>
      </c>
      <c r="B170" s="4" t="s">
        <v>580</v>
      </c>
      <c r="C170" t="str">
        <f>IF(ISNA(VLOOKUP($B170,Batters2!$B$1:$Y$1001,C$1,FALSE)),"",VLOOKUP($B170,Batters2!$B$1:$Y$1001,C$1,FALSE))</f>
        <v>1B</v>
      </c>
      <c r="D170">
        <f>IF(ISNA(VLOOKUP($B170,Batters2!$B$1:$Y$1001,D$1,FALSE)),"",VLOOKUP($B170,Batters2!$B$1:$Y$1001,D$1,FALSE)+1)</f>
        <v>28</v>
      </c>
      <c r="E170" t="str">
        <f>IF(ISNA(VLOOKUP($B170,Batters2!$B$1:$Y$1001,E$1,FALSE)),"",VLOOKUP($B170,Batters2!$B$1:$Y$1001,E$1,FALSE))</f>
        <v>PS</v>
      </c>
      <c r="F170">
        <f>IF(ISNA(VLOOKUP($B170,Batters1!$B$1:$Y$985,F$1,FALSE)),"",VLOOKUP($B170,Batters1!$B$1:$Y$985,F$1,FALSE))</f>
        <v>22.2</v>
      </c>
      <c r="G170">
        <f>IF(ISNA(VLOOKUP($B170,Batters2!$B$1:$Y$1001,G$1,FALSE)),"",VLOOKUP($B170,Batters2!$B$1:$Y$1001,G$1,FALSE))</f>
        <v>9.8000000000000007</v>
      </c>
      <c r="H170">
        <f>IF(ISNA(VLOOKUP($B170,Batters1!$B$1:$Y$985,H$1,FALSE)),"",VLOOKUP($B170,Batters1!$B$1:$Y$985,H$1,FALSE))</f>
        <v>9.2499999999999982</v>
      </c>
      <c r="I170">
        <f>IF(ISNA(VLOOKUP($B170,Batters2!$B$1:$Y$1001,I$1,FALSE)),"",VLOOKUP($B170,Batters2!$B$1:$Y$1001,I$1,FALSE))</f>
        <v>-4.3100000000000058</v>
      </c>
      <c r="J170" s="11">
        <f>IF(F170="",-1,(F170-AVERAGE(F$4:F$1002))/STDEV(F$4:F$1002))</f>
        <v>-0.31122166547056468</v>
      </c>
      <c r="K170" s="11">
        <f>IF(G170="",-1,(G170-AVERAGE(G$4:G$1002))/STDEV(G$4:G$1002))</f>
        <v>-0.90595990204329746</v>
      </c>
      <c r="L170" s="11">
        <f>IF(H170="",-1,(H170-AVERAGE(H$4:H$1002))/STDEV(H$4:H$1002))</f>
        <v>0.16630260430789046</v>
      </c>
      <c r="M170" s="11">
        <f>IF(I170="",-1,(I170-AVERAGE(I$4:I$1002))/STDEV(I$4:I$1002))</f>
        <v>-0.64674199591417625</v>
      </c>
      <c r="N170" s="11">
        <f>($J$2*J170+$K$2*K170+$L$2*L170+$M$2*M170+3*AVERAGE(J170:K170)+2*AVERAGE(L170:M170))/(SUM($J$2:$M$2)+5)</f>
        <v>-0.57084534002004916</v>
      </c>
      <c r="O170" s="11">
        <f>($J$2*J170+$K$2*K170+$L$2*L170+$M$2*M170+3*AVERAGE(J170:K170)+2*AVERAGE(L170:M170))/(SUM($J$2:$M$2)+5)+P170+Q170</f>
        <v>-0.57084534002004916</v>
      </c>
      <c r="P170">
        <f>VLOOKUP(D170,COND!$A$2:$B$35,2,FALSE)</f>
        <v>0.3</v>
      </c>
      <c r="Q170">
        <f>VLOOKUP(C170,COND!$D$2:$E$14,2,FALSE)</f>
        <v>-0.3</v>
      </c>
      <c r="R170" s="11">
        <f>STANDARDIZE(O170,AVERAGE($O$4:$O$203),STDEV($O$4:$O$203))</f>
        <v>-0.78289605619999536</v>
      </c>
      <c r="S170" s="14">
        <f>RANK(O170,$O$4:$O$1002)</f>
        <v>167</v>
      </c>
      <c r="T170" s="14">
        <f>RANK(R170,$R$4:$R$203)</f>
        <v>167</v>
      </c>
      <c r="U170">
        <f>IF(F170="",0,F170)+G170</f>
        <v>32</v>
      </c>
      <c r="V170">
        <f>MAX($U$4:$U$203)-U170</f>
        <v>85.1</v>
      </c>
      <c r="W170" t="e">
        <f>VLOOKUP(B170,Summary!$Q$3:$U$575,5,FALSE)</f>
        <v>#N/A</v>
      </c>
      <c r="X170" s="15">
        <f>AVERAGE(F170:G170)+AVERAGE(F170:G170)/(ABS(F170-G170))</f>
        <v>17.29032258064516</v>
      </c>
      <c r="Y170" s="15">
        <f>AVERAGE(H170:I170)+AVERAGE(H170:I170)/(ABS(I170-H170))</f>
        <v>2.6521533923303795</v>
      </c>
    </row>
    <row r="171" spans="1:25" ht="15.75" thickBot="1">
      <c r="A171">
        <f>RANK(G171,$G$4:$G$1202)</f>
        <v>124</v>
      </c>
      <c r="B171" s="7" t="s">
        <v>235</v>
      </c>
      <c r="C171" t="str">
        <f>IF(ISNA(VLOOKUP($B171,Batters2!$B$1:$Y$1001,C$1,FALSE)),"",VLOOKUP($B171,Batters2!$B$1:$Y$1001,C$1,FALSE))</f>
        <v>CF</v>
      </c>
      <c r="D171">
        <f>IF(ISNA(VLOOKUP($B171,Batters2!$B$1:$Y$1001,D$1,FALSE)),"",VLOOKUP($B171,Batters2!$B$1:$Y$1001,D$1,FALSE)+1)</f>
        <v>30</v>
      </c>
      <c r="E171" t="str">
        <f>IF(ISNA(VLOOKUP($B171,Batters2!$B$1:$Y$1001,E$1,FALSE)),"",VLOOKUP($B171,Batters2!$B$1:$Y$1001,E$1,FALSE))</f>
        <v>YUM</v>
      </c>
      <c r="F171">
        <f>IF(ISNA(VLOOKUP($B171,Batters1!$B$1:$Y$985,F$1,FALSE)),"",VLOOKUP($B171,Batters1!$B$1:$Y$985,F$1,FALSE))</f>
        <v>21</v>
      </c>
      <c r="G171">
        <f>IF(ISNA(VLOOKUP($B171,Batters2!$B$1:$Y$1001,G$1,FALSE)),"",VLOOKUP($B171,Batters2!$B$1:$Y$1001,G$1,FALSE))</f>
        <v>14.4</v>
      </c>
      <c r="H171">
        <f>IF(ISNA(VLOOKUP($B171,Batters1!$B$1:$Y$985,H$1,FALSE)),"",VLOOKUP($B171,Batters1!$B$1:$Y$985,H$1,FALSE))</f>
        <v>-8.0500000000000043</v>
      </c>
      <c r="I171">
        <f>IF(ISNA(VLOOKUP($B171,Batters2!$B$1:$Y$1001,I$1,FALSE)),"",VLOOKUP($B171,Batters2!$B$1:$Y$1001,I$1,FALSE))</f>
        <v>-8.6500000000000057</v>
      </c>
      <c r="J171" s="11">
        <f>IF(F171="",-1,(F171-AVERAGE(F$4:F$1002))/STDEV(F$4:F$1002))</f>
        <v>-0.38553465916922791</v>
      </c>
      <c r="K171" s="11">
        <f>IF(G171="",-1,(G171-AVERAGE(G$4:G$1002))/STDEV(G$4:G$1002))</f>
        <v>-0.58743538265634665</v>
      </c>
      <c r="L171" s="11">
        <f>IF(H171="",-1,(H171-AVERAGE(H$4:H$1002))/STDEV(H$4:H$1002))</f>
        <v>-1.0516198911271477</v>
      </c>
      <c r="M171" s="11">
        <f>IF(I171="",-1,(I171-AVERAGE(I$4:I$1002))/STDEV(I$4:I$1002))</f>
        <v>-1.0081434151024342</v>
      </c>
      <c r="N171" s="11">
        <f>($J$2*J171+$K$2*K171+$L$2*L171+$M$2*M171+3*AVERAGE(J171:K171)+2*AVERAGE(L171:M171))/(SUM($J$2:$M$2)+5)</f>
        <v>-0.73652044773647629</v>
      </c>
      <c r="O171" s="11">
        <f>($J$2*J171+$K$2*K171+$L$2*L171+$M$2*M171+3*AVERAGE(J171:K171)+2*AVERAGE(L171:M171))/(SUM($J$2:$M$2)+5)+P171+Q171</f>
        <v>-0.58652044773647627</v>
      </c>
      <c r="P171">
        <f>VLOOKUP(D171,COND!$A$2:$B$35,2,FALSE)</f>
        <v>0.1</v>
      </c>
      <c r="Q171">
        <f>VLOOKUP(C171,COND!$D$2:$E$14,2,FALSE)</f>
        <v>0.05</v>
      </c>
      <c r="R171" s="11">
        <f>STANDARDIZE(O171,AVERAGE($O$4:$O$203),STDEV($O$4:$O$203))</f>
        <v>-0.8017373436926275</v>
      </c>
      <c r="S171" s="14">
        <f>RANK(O171,$O$4:$O$1002)</f>
        <v>168</v>
      </c>
      <c r="T171" s="14">
        <f>RANK(R171,$R$4:$R$203)</f>
        <v>168</v>
      </c>
      <c r="U171">
        <f>IF(F171="",0,F171)+G171</f>
        <v>35.4</v>
      </c>
      <c r="V171">
        <f>MAX($U$4:$U$203)-U171</f>
        <v>81.699999999999989</v>
      </c>
      <c r="W171" t="e">
        <f>VLOOKUP(B171,Summary!$Q$3:$U$575,5,FALSE)</f>
        <v>#N/A</v>
      </c>
      <c r="X171" s="15">
        <f>AVERAGE(F171:G171)+AVERAGE(F171:G171)/(ABS(F171-G171))</f>
        <v>20.381818181818183</v>
      </c>
      <c r="Y171" s="15">
        <f>AVERAGE(H171:I171)+AVERAGE(H171:I171)/(ABS(I171-H171))</f>
        <v>-22.266666666666644</v>
      </c>
    </row>
    <row r="172" spans="1:25" ht="15.75" thickBot="1">
      <c r="A172">
        <f>RANK(G172,$G$4:$G$1202)</f>
        <v>114</v>
      </c>
      <c r="B172" s="7" t="s">
        <v>215</v>
      </c>
      <c r="C172" t="str">
        <f>IF(ISNA(VLOOKUP($B172,Batters2!$B$1:$Y$1001,C$1,FALSE)),"",VLOOKUP($B172,Batters2!$B$1:$Y$1001,C$1,FALSE))</f>
        <v>CF</v>
      </c>
      <c r="D172">
        <f>IF(ISNA(VLOOKUP($B172,Batters2!$B$1:$Y$1001,D$1,FALSE)),"",VLOOKUP($B172,Batters2!$B$1:$Y$1001,D$1,FALSE)+1)</f>
        <v>32</v>
      </c>
      <c r="E172" t="str">
        <f>IF(ISNA(VLOOKUP($B172,Batters2!$B$1:$Y$1001,E$1,FALSE)),"",VLOOKUP($B172,Batters2!$B$1:$Y$1001,E$1,FALSE))</f>
        <v>FAR</v>
      </c>
      <c r="F172">
        <f>IF(ISNA(VLOOKUP($B172,Batters1!$B$1:$Y$985,F$1,FALSE)),"",VLOOKUP($B172,Batters1!$B$1:$Y$985,F$1,FALSE))</f>
        <v>20.6</v>
      </c>
      <c r="G172">
        <f>IF(ISNA(VLOOKUP($B172,Batters2!$B$1:$Y$1001,G$1,FALSE)),"",VLOOKUP($B172,Batters2!$B$1:$Y$1001,G$1,FALSE))</f>
        <v>16.7</v>
      </c>
      <c r="H172">
        <f>IF(ISNA(VLOOKUP($B172,Batters1!$B$1:$Y$985,H$1,FALSE)),"",VLOOKUP($B172,Batters1!$B$1:$Y$985,H$1,FALSE))</f>
        <v>4.6899999999999897</v>
      </c>
      <c r="I172">
        <f>IF(ISNA(VLOOKUP($B172,Batters2!$B$1:$Y$1001,I$1,FALSE)),"",VLOOKUP($B172,Batters2!$B$1:$Y$1001,I$1,FALSE))</f>
        <v>-8.4100000000000126</v>
      </c>
      <c r="J172" s="11">
        <f>IF(F172="",-1,(F172-AVERAGE(F$4:F$1002))/STDEV(F$4:F$1002))</f>
        <v>-0.41030565706878225</v>
      </c>
      <c r="K172" s="11">
        <f>IF(G172="",-1,(G172-AVERAGE(G$4:G$1002))/STDEV(G$4:G$1002))</f>
        <v>-0.4281731229628713</v>
      </c>
      <c r="L172" s="11">
        <f>IF(H172="",-1,(H172-AVERAGE(H$4:H$1002))/STDEV(H$4:H$1002))</f>
        <v>-0.15472205344839762</v>
      </c>
      <c r="M172" s="11">
        <f>IF(I172="",-1,(I172-AVERAGE(I$4:I$1002))/STDEV(I$4:I$1002))</f>
        <v>-0.98815808316575693</v>
      </c>
      <c r="N172" s="11">
        <f>($J$2*J172+$K$2*K172+$L$2*L172+$M$2*M172+3*AVERAGE(J172:K172)+2*AVERAGE(L172:M172))/(SUM($J$2:$M$2)+5)</f>
        <v>-0.55943998889127911</v>
      </c>
      <c r="O172" s="11">
        <f>($J$2*J172+$K$2*K172+$L$2*L172+$M$2*M172+3*AVERAGE(J172:K172)+2*AVERAGE(L172:M172))/(SUM($J$2:$M$2)+5)+P172+Q172</f>
        <v>-0.60943998889127904</v>
      </c>
      <c r="P172">
        <f>VLOOKUP(D172,COND!$A$2:$B$35,2,FALSE)</f>
        <v>-0.1</v>
      </c>
      <c r="Q172">
        <f>VLOOKUP(C172,COND!$D$2:$E$14,2,FALSE)</f>
        <v>0.05</v>
      </c>
      <c r="R172" s="11">
        <f>STANDARDIZE(O172,AVERAGE($O$4:$O$203),STDEV($O$4:$O$203))</f>
        <v>-0.82928635145123497</v>
      </c>
      <c r="S172" s="14">
        <f>RANK(O172,$O$4:$O$1002)</f>
        <v>169</v>
      </c>
      <c r="T172" s="14">
        <f>RANK(R172,$R$4:$R$203)</f>
        <v>169</v>
      </c>
      <c r="U172">
        <f>IF(F172="",0,F172)+G172</f>
        <v>37.299999999999997</v>
      </c>
      <c r="V172">
        <f>MAX($U$4:$U$203)-U172</f>
        <v>79.8</v>
      </c>
      <c r="W172" t="e">
        <f>VLOOKUP(B172,Summary!$Q$3:$U$575,5,FALSE)</f>
        <v>#N/A</v>
      </c>
      <c r="X172" s="15">
        <f>AVERAGE(F172:G172)+AVERAGE(F172:G172)/(ABS(F172-G172))</f>
        <v>23.432051282051276</v>
      </c>
      <c r="Y172" s="15">
        <f>AVERAGE(H172:I172)+AVERAGE(H172:I172)/(ABS(I172-H172))</f>
        <v>-2.0019847328244396</v>
      </c>
    </row>
    <row r="173" spans="1:25" ht="15.75" thickBot="1">
      <c r="A173">
        <f>RANK(G173,$G$4:$G$1202)</f>
        <v>164</v>
      </c>
      <c r="B173" s="7" t="s">
        <v>676</v>
      </c>
      <c r="C173" t="str">
        <f>IF(ISNA(VLOOKUP($B173,Batters2!$B$1:$Y$1001,C$1,FALSE)),"",VLOOKUP($B173,Batters2!$B$1:$Y$1001,C$1,FALSE))</f>
        <v>LF</v>
      </c>
      <c r="D173">
        <f>IF(ISNA(VLOOKUP($B173,Batters2!$B$1:$Y$1001,D$1,FALSE)),"",VLOOKUP($B173,Batters2!$B$1:$Y$1001,D$1,FALSE)+1)</f>
        <v>28</v>
      </c>
      <c r="E173" t="str">
        <f>IF(ISNA(VLOOKUP($B173,Batters2!$B$1:$Y$1001,E$1,FALSE)),"",VLOOKUP($B173,Batters2!$B$1:$Y$1001,E$1,FALSE))</f>
        <v>CON</v>
      </c>
      <c r="F173" t="str">
        <f>IF(ISNA(VLOOKUP($B173,Batters1!$B$1:$Y$985,F$1,FALSE)),"",VLOOKUP($B173,Batters1!$B$1:$Y$985,F$1,FALSE))</f>
        <v/>
      </c>
      <c r="G173">
        <f>IF(ISNA(VLOOKUP($B173,Batters2!$B$1:$Y$1001,G$1,FALSE)),"",VLOOKUP($B173,Batters2!$B$1:$Y$1001,G$1,FALSE))</f>
        <v>9.3000000000000007</v>
      </c>
      <c r="H173" t="str">
        <f>IF(ISNA(VLOOKUP($B173,Batters1!$B$1:$Y$985,H$1,FALSE)),"",VLOOKUP($B173,Batters1!$B$1:$Y$985,H$1,FALSE))</f>
        <v/>
      </c>
      <c r="I173">
        <f>IF(ISNA(VLOOKUP($B173,Batters2!$B$1:$Y$1001,I$1,FALSE)),"",VLOOKUP($B173,Batters2!$B$1:$Y$1001,I$1,FALSE))</f>
        <v>-2.0500000000000114</v>
      </c>
      <c r="J173" s="11">
        <f>IF(F173="",-1,(F173-AVERAGE(F$4:F$1002))/STDEV(F$4:F$1002))</f>
        <v>-1</v>
      </c>
      <c r="K173" s="11">
        <f>IF(G173="",-1,(G173-AVERAGE(G$4:G$1002))/STDEV(G$4:G$1002))</f>
        <v>-0.94058213241144428</v>
      </c>
      <c r="L173" s="11">
        <f>IF(H173="",-1,(H173-AVERAGE(H$4:H$1002))/STDEV(H$4:H$1002))</f>
        <v>-1</v>
      </c>
      <c r="M173" s="11">
        <f>IF(I173="",-1,(I173-AVERAGE(I$4:I$1002))/STDEV(I$4:I$1002))</f>
        <v>-0.45854678684379352</v>
      </c>
      <c r="N173" s="11">
        <f>($J$2*J173+$K$2*K173+$L$2*L173+$M$2*M173+3*AVERAGE(J173:K173)+2*AVERAGE(L173:M173))/(SUM($J$2:$M$2)+5)</f>
        <v>-0.81325111449581866</v>
      </c>
      <c r="O173" s="11">
        <f>($J$2*J173+$K$2*K173+$L$2*L173+$M$2*M173+3*AVERAGE(J173:K173)+2*AVERAGE(L173:M173))/(SUM($J$2:$M$2)+5)+P173+Q173</f>
        <v>-0.61325111449581871</v>
      </c>
      <c r="P173">
        <f>VLOOKUP(D173,COND!$A$2:$B$35,2,FALSE)</f>
        <v>0.3</v>
      </c>
      <c r="Q173">
        <f>VLOOKUP(C173,COND!$D$2:$E$14,2,FALSE)</f>
        <v>-0.1</v>
      </c>
      <c r="R173" s="11">
        <f>STANDARDIZE(O173,AVERAGE($O$4:$O$203),STDEV($O$4:$O$203))</f>
        <v>-0.83386727775073421</v>
      </c>
      <c r="S173" s="14">
        <f>RANK(O173,$O$4:$O$1002)</f>
        <v>170</v>
      </c>
      <c r="T173" s="14">
        <f>RANK(R173,$R$4:$R$203)</f>
        <v>170</v>
      </c>
      <c r="U173">
        <f>IF(F173="",0,F173)+G173</f>
        <v>9.3000000000000007</v>
      </c>
      <c r="V173">
        <f>MAX($U$4:$U$203)-U173</f>
        <v>107.8</v>
      </c>
      <c r="W173" t="e">
        <f>VLOOKUP(B173,Summary!$Q$3:$U$575,5,FALSE)</f>
        <v>#N/A</v>
      </c>
      <c r="X173" s="15" t="e">
        <f>AVERAGE(F173:G173)+AVERAGE(F173:G173)/(ABS(F173-G173))</f>
        <v>#VALUE!</v>
      </c>
      <c r="Y173" s="15" t="e">
        <f>AVERAGE(H173:I173)+AVERAGE(H173:I173)/(ABS(I173-H173))</f>
        <v>#VALUE!</v>
      </c>
    </row>
    <row r="174" spans="1:25" ht="15.75" thickBot="1">
      <c r="A174">
        <f>RANK(G174,$G$4:$G$1202)</f>
        <v>136</v>
      </c>
      <c r="B174" s="7" t="s">
        <v>27</v>
      </c>
      <c r="C174" t="str">
        <f>IF(ISNA(VLOOKUP($B174,Batters2!$B$1:$Y$1001,C$1,FALSE)),"",VLOOKUP($B174,Batters2!$B$1:$Y$1001,C$1,FALSE))</f>
        <v>RF</v>
      </c>
      <c r="D174">
        <f>IF(ISNA(VLOOKUP($B174,Batters2!$B$1:$Y$1001,D$1,FALSE)),"",VLOOKUP($B174,Batters2!$B$1:$Y$1001,D$1,FALSE)+1)</f>
        <v>34</v>
      </c>
      <c r="E174" t="str">
        <f>IF(ISNA(VLOOKUP($B174,Batters2!$B$1:$Y$1001,E$1,FALSE)),"",VLOOKUP($B174,Batters2!$B$1:$Y$1001,E$1,FALSE))</f>
        <v>DUL</v>
      </c>
      <c r="F174">
        <f>IF(ISNA(VLOOKUP($B174,Batters1!$B$1:$Y$985,F$1,FALSE)),"",VLOOKUP($B174,Batters1!$B$1:$Y$985,F$1,FALSE))</f>
        <v>36.1</v>
      </c>
      <c r="G174">
        <f>IF(ISNA(VLOOKUP($B174,Batters2!$B$1:$Y$1001,G$1,FALSE)),"",VLOOKUP($B174,Batters2!$B$1:$Y$1001,G$1,FALSE))</f>
        <v>12.4</v>
      </c>
      <c r="H174">
        <f>IF(ISNA(VLOOKUP($B174,Batters1!$B$1:$Y$985,H$1,FALSE)),"",VLOOKUP($B174,Batters1!$B$1:$Y$985,H$1,FALSE))</f>
        <v>19.919999999999995</v>
      </c>
      <c r="I174">
        <f>IF(ISNA(VLOOKUP($B174,Batters2!$B$1:$Y$1001,I$1,FALSE)),"",VLOOKUP($B174,Batters2!$B$1:$Y$1001,I$1,FALSE))</f>
        <v>2.3700000000000117</v>
      </c>
      <c r="J174" s="11">
        <f>IF(F174="",-1,(F174-AVERAGE(F$4:F$1002))/STDEV(F$4:F$1002))</f>
        <v>0.54957051153895142</v>
      </c>
      <c r="K174" s="11">
        <f>IF(G174="",-1,(G174-AVERAGE(G$4:G$1002))/STDEV(G$4:G$1002))</f>
        <v>-0.72592430412893394</v>
      </c>
      <c r="L174" s="11">
        <f>IF(H174="",-1,(H174-AVERAGE(H$4:H$1002))/STDEV(H$4:H$1002))</f>
        <v>0.91747214339990513</v>
      </c>
      <c r="M174" s="11">
        <f>IF(I174="",-1,(I174-AVERAGE(I$4:I$1002))/STDEV(I$4:I$1002))</f>
        <v>-9.0483590343307635E-2</v>
      </c>
      <c r="N174" s="11">
        <f>($J$2*J174+$K$2*K174+$L$2*L174+$M$2*M174+3*AVERAGE(J174:K174)+2*AVERAGE(L174:M174))/(SUM($J$2:$M$2)+5)</f>
        <v>-6.8619912407569372E-2</v>
      </c>
      <c r="O174" s="11">
        <f>($J$2*J174+$K$2*K174+$L$2*L174+$M$2*M174+3*AVERAGE(J174:K174)+2*AVERAGE(L174:M174))/(SUM($J$2:$M$2)+5)+P174+Q174</f>
        <v>-0.61861991240756942</v>
      </c>
      <c r="P174">
        <f>VLOOKUP(D174,COND!$A$2:$B$35,2,FALSE)</f>
        <v>-0.45</v>
      </c>
      <c r="Q174">
        <f>VLOOKUP(C174,COND!$D$2:$E$14,2,FALSE)</f>
        <v>-0.1</v>
      </c>
      <c r="R174" s="11">
        <f>STANDARDIZE(O174,AVERAGE($O$4:$O$203),STDEV($O$4:$O$203))</f>
        <v>-0.84032050708574746</v>
      </c>
      <c r="S174" s="14">
        <f>RANK(O174,$O$4:$O$1002)</f>
        <v>171</v>
      </c>
      <c r="T174" s="14">
        <f>RANK(R174,$R$4:$R$203)</f>
        <v>171</v>
      </c>
      <c r="U174">
        <f>IF(F174="",0,F174)+G174</f>
        <v>48.5</v>
      </c>
      <c r="V174">
        <f>MAX($U$4:$U$203)-U174</f>
        <v>68.599999999999994</v>
      </c>
      <c r="W174" t="e">
        <f>VLOOKUP(B174,Summary!$Q$3:$U$575,5,FALSE)</f>
        <v>#N/A</v>
      </c>
      <c r="X174" s="15">
        <f>AVERAGE(F174:G174)+AVERAGE(F174:G174)/(ABS(F174-G174))</f>
        <v>25.27320675105485</v>
      </c>
      <c r="Y174" s="15">
        <f>AVERAGE(H174:I174)+AVERAGE(H174:I174)/(ABS(I174-H174))</f>
        <v>11.780042735042739</v>
      </c>
    </row>
    <row r="175" spans="1:25" ht="15.75" thickBot="1">
      <c r="A175">
        <f>RANK(G175,$G$4:$G$1202)</f>
        <v>195</v>
      </c>
      <c r="B175" s="7" t="s">
        <v>587</v>
      </c>
      <c r="C175" t="str">
        <f>IF(ISNA(VLOOKUP($B175,Batters2!$B$1:$Y$1001,C$1,FALSE)),"",VLOOKUP($B175,Batters2!$B$1:$Y$1001,C$1,FALSE))</f>
        <v>SS</v>
      </c>
      <c r="D175">
        <f>IF(ISNA(VLOOKUP($B175,Batters2!$B$1:$Y$1001,D$1,FALSE)),"",VLOOKUP($B175,Batters2!$B$1:$Y$1001,D$1,FALSE)+1)</f>
        <v>31</v>
      </c>
      <c r="E175" t="str">
        <f>IF(ISNA(VLOOKUP($B175,Batters2!$B$1:$Y$1001,E$1,FALSE)),"",VLOOKUP($B175,Batters2!$B$1:$Y$1001,E$1,FALSE))</f>
        <v>KEN</v>
      </c>
      <c r="F175">
        <f>IF(ISNA(VLOOKUP($B175,Batters1!$B$1:$Y$985,F$1,FALSE)),"",VLOOKUP($B175,Batters1!$B$1:$Y$985,F$1,FALSE))</f>
        <v>19.600000000000001</v>
      </c>
      <c r="G175">
        <f>IF(ISNA(VLOOKUP($B175,Batters2!$B$1:$Y$1001,G$1,FALSE)),"",VLOOKUP($B175,Batters2!$B$1:$Y$1001,G$1,FALSE))</f>
        <v>6.4</v>
      </c>
      <c r="H175">
        <f>IF(ISNA(VLOOKUP($B175,Batters1!$B$1:$Y$985,H$1,FALSE)),"",VLOOKUP($B175,Batters1!$B$1:$Y$985,H$1,FALSE))</f>
        <v>-8.3800000000000008</v>
      </c>
      <c r="I175">
        <f>IF(ISNA(VLOOKUP($B175,Batters2!$B$1:$Y$1001,I$1,FALSE)),"",VLOOKUP($B175,Batters2!$B$1:$Y$1001,I$1,FALSE))</f>
        <v>-7.5100000000000033</v>
      </c>
      <c r="J175" s="11">
        <f>IF(F175="",-1,(F175-AVERAGE(F$4:F$1002))/STDEV(F$4:F$1002))</f>
        <v>-0.47223315181766828</v>
      </c>
      <c r="K175" s="11">
        <f>IF(G175="",-1,(G175-AVERAGE(G$4:G$1002))/STDEV(G$4:G$1002))</f>
        <v>-1.1413910685466961</v>
      </c>
      <c r="L175" s="11">
        <f>IF(H175="",-1,(H175-AVERAGE(H$4:H$1002))/STDEV(H$4:H$1002))</f>
        <v>-1.0748519387279316</v>
      </c>
      <c r="M175" s="11">
        <f>IF(I175="",-1,(I175-AVERAGE(I$4:I$1002))/STDEV(I$4:I$1002))</f>
        <v>-0.91321308840321425</v>
      </c>
      <c r="N175" s="11">
        <f>($J$2*J175+$K$2*K175+$L$2*L175+$M$2*M175+3*AVERAGE(J175:K175)+2*AVERAGE(L175:M175))/(SUM($J$2:$M$2)+5)</f>
        <v>-0.93234437829707484</v>
      </c>
      <c r="O175" s="11">
        <f>($J$2*J175+$K$2*K175+$L$2*L175+$M$2*M175+3*AVERAGE(J175:K175)+2*AVERAGE(L175:M175))/(SUM($J$2:$M$2)+5)+P175+Q175</f>
        <v>-0.63234437829707479</v>
      </c>
      <c r="P175">
        <f>VLOOKUP(D175,COND!$A$2:$B$35,2,FALSE)</f>
        <v>0</v>
      </c>
      <c r="Q175">
        <f>VLOOKUP(C175,COND!$D$2:$E$14,2,FALSE)</f>
        <v>0.3</v>
      </c>
      <c r="R175" s="11">
        <f>STANDARDIZE(O175,AVERAGE($O$4:$O$203),STDEV($O$4:$O$203))</f>
        <v>-0.8568171469931084</v>
      </c>
      <c r="S175" s="14">
        <f>RANK(O175,$O$4:$O$1002)</f>
        <v>172</v>
      </c>
      <c r="T175" s="14">
        <f>RANK(R175,$R$4:$R$203)</f>
        <v>172</v>
      </c>
      <c r="U175">
        <f>IF(F175="",0,F175)+G175</f>
        <v>26</v>
      </c>
      <c r="V175">
        <f>MAX($U$4:$U$203)-U175</f>
        <v>91.1</v>
      </c>
      <c r="W175" t="e">
        <f>VLOOKUP(B175,Summary!$Q$3:$U$575,5,FALSE)</f>
        <v>#N/A</v>
      </c>
      <c r="X175" s="15">
        <f>AVERAGE(F175:G175)+AVERAGE(F175:G175)/(ABS(F175-G175))</f>
        <v>13.984848484848484</v>
      </c>
      <c r="Y175" s="15">
        <f>AVERAGE(H175:I175)+AVERAGE(H175:I175)/(ABS(I175-H175))</f>
        <v>-17.07718390804601</v>
      </c>
    </row>
    <row r="176" spans="1:25" ht="15.75" thickBot="1">
      <c r="A176">
        <f>RANK(G176,$G$4:$G$1202)</f>
        <v>150</v>
      </c>
      <c r="B176" s="7" t="s">
        <v>605</v>
      </c>
      <c r="C176" t="str">
        <f>IF(ISNA(VLOOKUP($B176,Batters2!$B$1:$Y$1001,C$1,FALSE)),"",VLOOKUP($B176,Batters2!$B$1:$Y$1001,C$1,FALSE))</f>
        <v>LF</v>
      </c>
      <c r="D176">
        <f>IF(ISNA(VLOOKUP($B176,Batters2!$B$1:$Y$1001,D$1,FALSE)),"",VLOOKUP($B176,Batters2!$B$1:$Y$1001,D$1,FALSE)+1)</f>
        <v>26</v>
      </c>
      <c r="E176" t="str">
        <f>IF(ISNA(VLOOKUP($B176,Batters2!$B$1:$Y$1001,E$1,FALSE)),"",VLOOKUP($B176,Batters2!$B$1:$Y$1001,E$1,FALSE))</f>
        <v>CST</v>
      </c>
      <c r="F176">
        <f>IF(ISNA(VLOOKUP($B176,Batters1!$B$1:$Y$985,F$1,FALSE)),"",VLOOKUP($B176,Batters1!$B$1:$Y$985,F$1,FALSE))</f>
        <v>11.9</v>
      </c>
      <c r="G176">
        <f>IF(ISNA(VLOOKUP($B176,Batters2!$B$1:$Y$1001,G$1,FALSE)),"",VLOOKUP($B176,Batters2!$B$1:$Y$1001,G$1,FALSE))</f>
        <v>11.1</v>
      </c>
      <c r="H176">
        <f>IF(ISNA(VLOOKUP($B176,Batters1!$B$1:$Y$985,H$1,FALSE)),"",VLOOKUP($B176,Batters1!$B$1:$Y$985,H$1,FALSE))</f>
        <v>-1.6100000000000017</v>
      </c>
      <c r="I176">
        <f>IF(ISNA(VLOOKUP($B176,Batters2!$B$1:$Y$1001,I$1,FALSE)),"",VLOOKUP($B176,Batters2!$B$1:$Y$1001,I$1,FALSE))</f>
        <v>-16.020000000000014</v>
      </c>
      <c r="J176" s="11">
        <f>IF(F176="",-1,(F176-AVERAGE(F$4:F$1002))/STDEV(F$4:F$1002))</f>
        <v>-0.94907486138409081</v>
      </c>
      <c r="K176" s="11">
        <f>IF(G176="",-1,(G176-AVERAGE(G$4:G$1002))/STDEV(G$4:G$1002))</f>
        <v>-0.81594210308611581</v>
      </c>
      <c r="L176" s="11">
        <f>IF(H176="",-1,(H176-AVERAGE(H$4:H$1002))/STDEV(H$4:H$1002))</f>
        <v>-0.59824296219063633</v>
      </c>
      <c r="M176" s="11">
        <f>IF(I176="",-1,(I176-AVERAGE(I$4:I$1002))/STDEV(I$4:I$1002))</f>
        <v>-1.621859649991251</v>
      </c>
      <c r="N176" s="11">
        <f>($J$2*J176+$K$2*K176+$L$2*L176+$M$2*M176+3*AVERAGE(J176:K176)+2*AVERAGE(L176:M176))/(SUM($J$2:$M$2)+5)</f>
        <v>-1.0588735299552634</v>
      </c>
      <c r="O176" s="11">
        <f>($J$2*J176+$K$2*K176+$L$2*L176+$M$2*M176+3*AVERAGE(J176:K176)+2*AVERAGE(L176:M176))/(SUM($J$2:$M$2)+5)+P176+Q176</f>
        <v>-0.65887352995526338</v>
      </c>
      <c r="P176">
        <f>VLOOKUP(D176,COND!$A$2:$B$35,2,FALSE)</f>
        <v>0.5</v>
      </c>
      <c r="Q176">
        <f>VLOOKUP(C176,COND!$D$2:$E$14,2,FALSE)</f>
        <v>-0.1</v>
      </c>
      <c r="R176" s="11">
        <f>STANDARDIZE(O176,AVERAGE($O$4:$O$203),STDEV($O$4:$O$203))</f>
        <v>-0.88870486236770541</v>
      </c>
      <c r="S176" s="14">
        <f>RANK(O176,$O$4:$O$1002)</f>
        <v>173</v>
      </c>
      <c r="T176" s="14">
        <f>RANK(R176,$R$4:$R$203)</f>
        <v>173</v>
      </c>
      <c r="U176">
        <f>IF(F176="",0,F176)+G176</f>
        <v>23</v>
      </c>
      <c r="V176">
        <f>MAX($U$4:$U$203)-U176</f>
        <v>94.1</v>
      </c>
      <c r="W176" t="e">
        <f>VLOOKUP(B176,Summary!$Q$3:$U$575,5,FALSE)</f>
        <v>#N/A</v>
      </c>
      <c r="X176" s="15">
        <f>AVERAGE(F176:G176)+AVERAGE(F176:G176)/(ABS(F176-G176))</f>
        <v>25.874999999999986</v>
      </c>
      <c r="Y176" s="15">
        <f>AVERAGE(H176:I176)+AVERAGE(H176:I176)/(ABS(I176-H176))</f>
        <v>-9.4267279666898069</v>
      </c>
    </row>
    <row r="177" spans="1:25" ht="15.75" thickBot="1">
      <c r="A177">
        <f>RANK(G177,$G$4:$G$1202)</f>
        <v>192</v>
      </c>
      <c r="B177" s="7" t="s">
        <v>690</v>
      </c>
      <c r="C177" t="str">
        <f>IF(ISNA(VLOOKUP($B177,Batters2!$B$1:$Y$1001,C$1,FALSE)),"",VLOOKUP($B177,Batters2!$B$1:$Y$1001,C$1,FALSE))</f>
        <v>1B</v>
      </c>
      <c r="D177">
        <f>IF(ISNA(VLOOKUP($B177,Batters2!$B$1:$Y$1001,D$1,FALSE)),"",VLOOKUP($B177,Batters2!$B$1:$Y$1001,D$1,FALSE)+1)</f>
        <v>25</v>
      </c>
      <c r="E177" t="str">
        <f>IF(ISNA(VLOOKUP($B177,Batters2!$B$1:$Y$1001,E$1,FALSE)),"",VLOOKUP($B177,Batters2!$B$1:$Y$1001,E$1,FALSE))</f>
        <v>REN</v>
      </c>
      <c r="F177" t="str">
        <f>IF(ISNA(VLOOKUP($B177,Batters1!$B$1:$Y$985,F$1,FALSE)),"",VLOOKUP($B177,Batters1!$B$1:$Y$985,F$1,FALSE))</f>
        <v/>
      </c>
      <c r="G177">
        <f>IF(ISNA(VLOOKUP($B177,Batters2!$B$1:$Y$1001,G$1,FALSE)),"",VLOOKUP($B177,Batters2!$B$1:$Y$1001,G$1,FALSE))</f>
        <v>6.5</v>
      </c>
      <c r="H177" t="str">
        <f>IF(ISNA(VLOOKUP($B177,Batters1!$B$1:$Y$985,H$1,FALSE)),"",VLOOKUP($B177,Batters1!$B$1:$Y$985,H$1,FALSE))</f>
        <v/>
      </c>
      <c r="I177">
        <f>IF(ISNA(VLOOKUP($B177,Batters2!$B$1:$Y$1001,I$1,FALSE)),"",VLOOKUP($B177,Batters2!$B$1:$Y$1001,I$1,FALSE))</f>
        <v>-1.3000000000000043</v>
      </c>
      <c r="J177" s="11">
        <f>IF(F177="",-1,(F177-AVERAGE(F$4:F$1002))/STDEV(F$4:F$1002))</f>
        <v>-1</v>
      </c>
      <c r="K177" s="11">
        <f>IF(G177="",-1,(G177-AVERAGE(G$4:G$1002))/STDEV(G$4:G$1002))</f>
        <v>-1.1344666224730666</v>
      </c>
      <c r="L177" s="11">
        <f>IF(H177="",-1,(H177-AVERAGE(H$4:H$1002))/STDEV(H$4:H$1002))</f>
        <v>-1</v>
      </c>
      <c r="M177" s="11">
        <f>IF(I177="",-1,(I177-AVERAGE(I$4:I$1002))/STDEV(I$4:I$1002))</f>
        <v>-0.3960926245416746</v>
      </c>
      <c r="N177" s="11">
        <f>($J$2*J177+$K$2*K177+$L$2*L177+$M$2*M177+3*AVERAGE(J177:K177)+2*AVERAGE(L177:M177))/(SUM($J$2:$M$2)+5)</f>
        <v>-0.86589628968751242</v>
      </c>
      <c r="O177" s="11">
        <f>($J$2*J177+$K$2*K177+$L$2*L177+$M$2*M177+3*AVERAGE(J177:K177)+2*AVERAGE(L177:M177))/(SUM($J$2:$M$2)+5)+P177+Q177</f>
        <v>-0.66589628968751247</v>
      </c>
      <c r="P177">
        <f>VLOOKUP(D177,COND!$A$2:$B$35,2,FALSE)</f>
        <v>0.5</v>
      </c>
      <c r="Q177">
        <f>VLOOKUP(C177,COND!$D$2:$E$14,2,FALSE)</f>
        <v>-0.3</v>
      </c>
      <c r="R177" s="11">
        <f>STANDARDIZE(O177,AVERAGE($O$4:$O$203),STDEV($O$4:$O$203))</f>
        <v>-0.89714613355388795</v>
      </c>
      <c r="S177" s="14">
        <f>RANK(O177,$O$4:$O$1002)</f>
        <v>174</v>
      </c>
      <c r="T177" s="14">
        <f>RANK(R177,$R$4:$R$203)</f>
        <v>174</v>
      </c>
      <c r="U177">
        <f>IF(F177="",0,F177)+G177</f>
        <v>6.5</v>
      </c>
      <c r="V177">
        <f>MAX($U$4:$U$203)-U177</f>
        <v>110.6</v>
      </c>
      <c r="W177" t="e">
        <f>VLOOKUP(B177,Summary!$Q$3:$U$575,5,FALSE)</f>
        <v>#N/A</v>
      </c>
      <c r="X177" s="15" t="e">
        <f>AVERAGE(F177:G177)+AVERAGE(F177:G177)/(ABS(F177-G177))</f>
        <v>#VALUE!</v>
      </c>
      <c r="Y177" s="15" t="e">
        <f>AVERAGE(H177:I177)+AVERAGE(H177:I177)/(ABS(I177-H177))</f>
        <v>#VALUE!</v>
      </c>
    </row>
    <row r="178" spans="1:25" ht="15.75" thickBot="1">
      <c r="A178">
        <f>RANK(G178,$G$4:$G$1202)</f>
        <v>180</v>
      </c>
      <c r="B178" s="7" t="s">
        <v>185</v>
      </c>
      <c r="C178" t="str">
        <f>IF(ISNA(VLOOKUP($B178,Batters2!$B$1:$Y$1001,C$1,FALSE)),"",VLOOKUP($B178,Batters2!$B$1:$Y$1001,C$1,FALSE))</f>
        <v>RF</v>
      </c>
      <c r="D178">
        <f>IF(ISNA(VLOOKUP($B178,Batters2!$B$1:$Y$1001,D$1,FALSE)),"",VLOOKUP($B178,Batters2!$B$1:$Y$1001,D$1,FALSE)+1)</f>
        <v>30</v>
      </c>
      <c r="E178" t="str">
        <f>IF(ISNA(VLOOKUP($B178,Batters2!$B$1:$Y$1001,E$1,FALSE)),"",VLOOKUP($B178,Batters2!$B$1:$Y$1001,E$1,FALSE))</f>
        <v>CL(2)</v>
      </c>
      <c r="F178">
        <f>IF(ISNA(VLOOKUP($B178,Batters1!$B$1:$Y$985,F$1,FALSE)),"",VLOOKUP($B178,Batters1!$B$1:$Y$985,F$1,FALSE))</f>
        <v>33.299999999999997</v>
      </c>
      <c r="G178">
        <f>IF(ISNA(VLOOKUP($B178,Batters2!$B$1:$Y$1001,G$1,FALSE)),"",VLOOKUP($B178,Batters2!$B$1:$Y$1001,G$1,FALSE))</f>
        <v>7.3</v>
      </c>
      <c r="H178">
        <f>IF(ISNA(VLOOKUP($B178,Batters1!$B$1:$Y$985,H$1,FALSE)),"",VLOOKUP($B178,Batters1!$B$1:$Y$985,H$1,FALSE))</f>
        <v>4.4399999999999675</v>
      </c>
      <c r="I178">
        <f>IF(ISNA(VLOOKUP($B178,Batters2!$B$1:$Y$1001,I$1,FALSE)),"",VLOOKUP($B178,Batters2!$B$1:$Y$1001,I$1,FALSE))</f>
        <v>-9.2900000000000311</v>
      </c>
      <c r="J178" s="11">
        <f>IF(F178="",-1,(F178-AVERAGE(F$4:F$1002))/STDEV(F$4:F$1002))</f>
        <v>0.37617352624207018</v>
      </c>
      <c r="K178" s="11">
        <f>IF(G178="",-1,(G178-AVERAGE(G$4:G$1002))/STDEV(G$4:G$1002))</f>
        <v>-1.0790710538840316</v>
      </c>
      <c r="L178" s="11">
        <f>IF(H178="",-1,(H178-AVERAGE(H$4:H$1002))/STDEV(H$4:H$1002))</f>
        <v>-0.17232208950959915</v>
      </c>
      <c r="M178" s="11">
        <f>IF(I178="",-1,(I178-AVERAGE(I$4:I$1002))/STDEV(I$4:I$1002))</f>
        <v>-1.061437633600244</v>
      </c>
      <c r="N178" s="11">
        <f>($J$2*J178+$K$2*K178+$L$2*L178+$M$2*M178+3*AVERAGE(J178:K178)+2*AVERAGE(L178:M178))/(SUM($J$2:$M$2)+5)</f>
        <v>-0.67071099102849818</v>
      </c>
      <c r="O178" s="11">
        <f>($J$2*J178+$K$2*K178+$L$2*L178+$M$2*M178+3*AVERAGE(J178:K178)+2*AVERAGE(L178:M178))/(SUM($J$2:$M$2)+5)+P178+Q178</f>
        <v>-0.67071099102849818</v>
      </c>
      <c r="P178">
        <f>VLOOKUP(D178,COND!$A$2:$B$35,2,FALSE)</f>
        <v>0.1</v>
      </c>
      <c r="Q178">
        <f>VLOOKUP(C178,COND!$D$2:$E$14,2,FALSE)</f>
        <v>-0.1</v>
      </c>
      <c r="R178" s="11">
        <f>STANDARDIZE(O178,AVERAGE($O$4:$O$203),STDEV($O$4:$O$203))</f>
        <v>-0.90293334559719718</v>
      </c>
      <c r="S178" s="14">
        <f>RANK(O178,$O$4:$O$1002)</f>
        <v>175</v>
      </c>
      <c r="T178" s="14">
        <f>RANK(R178,$R$4:$R$203)</f>
        <v>175</v>
      </c>
      <c r="U178">
        <f>IF(F178="",0,F178)+G178</f>
        <v>40.599999999999994</v>
      </c>
      <c r="V178">
        <f>MAX($U$4:$U$203)-U178</f>
        <v>76.5</v>
      </c>
      <c r="W178" t="e">
        <f>VLOOKUP(B178,Summary!$Q$3:$U$575,5,FALSE)</f>
        <v>#N/A</v>
      </c>
      <c r="X178" s="15">
        <f>AVERAGE(F178:G178)+AVERAGE(F178:G178)/(ABS(F178-G178))</f>
        <v>21.080769230769228</v>
      </c>
      <c r="Y178" s="15">
        <f>AVERAGE(H178:I178)+AVERAGE(H178:I178)/(ABS(I178-H178))</f>
        <v>-2.6016205389658027</v>
      </c>
    </row>
    <row r="179" spans="1:25" ht="15.75" thickBot="1">
      <c r="A179">
        <f>RANK(G179,$G$4:$G$1202)</f>
        <v>181</v>
      </c>
      <c r="B179" s="7" t="s">
        <v>621</v>
      </c>
      <c r="C179" t="str">
        <f>IF(ISNA(VLOOKUP($B179,Batters2!$B$1:$Y$1001,C$1,FALSE)),"",VLOOKUP($B179,Batters2!$B$1:$Y$1001,C$1,FALSE))</f>
        <v>RF</v>
      </c>
      <c r="D179">
        <f>IF(ISNA(VLOOKUP($B179,Batters2!$B$1:$Y$1001,D$1,FALSE)),"",VLOOKUP($B179,Batters2!$B$1:$Y$1001,D$1,FALSE)+1)</f>
        <v>28</v>
      </c>
      <c r="E179" t="str">
        <f>IF(ISNA(VLOOKUP($B179,Batters2!$B$1:$Y$1001,E$1,FALSE)),"",VLOOKUP($B179,Batters2!$B$1:$Y$1001,E$1,FALSE))</f>
        <v>SA</v>
      </c>
      <c r="F179">
        <f>IF(ISNA(VLOOKUP($B179,Batters1!$B$1:$Y$985,F$1,FALSE)),"",VLOOKUP($B179,Batters1!$B$1:$Y$985,F$1,FALSE))</f>
        <v>9.1</v>
      </c>
      <c r="G179">
        <f>IF(ISNA(VLOOKUP($B179,Batters2!$B$1:$Y$1001,G$1,FALSE)),"",VLOOKUP($B179,Batters2!$B$1:$Y$1001,G$1,FALSE))</f>
        <v>7.2</v>
      </c>
      <c r="H179">
        <f>IF(ISNA(VLOOKUP($B179,Batters1!$B$1:$Y$985,H$1,FALSE)),"",VLOOKUP($B179,Batters1!$B$1:$Y$985,H$1,FALSE))</f>
        <v>-2.6600000000000072</v>
      </c>
      <c r="I179">
        <f>IF(ISNA(VLOOKUP($B179,Batters2!$B$1:$Y$1001,I$1,FALSE)),"",VLOOKUP($B179,Batters2!$B$1:$Y$1001,I$1,FALSE))</f>
        <v>-3.0500000000000016</v>
      </c>
      <c r="J179" s="11">
        <f>IF(F179="",-1,(F179-AVERAGE(F$4:F$1002))/STDEV(F$4:F$1002))</f>
        <v>-1.1224718466809718</v>
      </c>
      <c r="K179" s="11">
        <f>IF(G179="",-1,(G179-AVERAGE(G$4:G$1002))/STDEV(G$4:G$1002))</f>
        <v>-1.0859954999576611</v>
      </c>
      <c r="L179" s="11">
        <f>IF(H179="",-1,(H179-AVERAGE(H$4:H$1002))/STDEV(H$4:H$1002))</f>
        <v>-0.67216311364767656</v>
      </c>
      <c r="M179" s="11">
        <f>IF(I179="",-1,(I179-AVERAGE(I$4:I$1002))/STDEV(I$4:I$1002))</f>
        <v>-0.54181900324661714</v>
      </c>
      <c r="N179" s="11">
        <f>($J$2*J179+$K$2*K179+$L$2*L179+$M$2*M179+3*AVERAGE(J179:K179)+2*AVERAGE(L179:M179))/(SUM($J$2:$M$2)+5)</f>
        <v>-0.87353510536408008</v>
      </c>
      <c r="O179" s="11">
        <f>($J$2*J179+$K$2*K179+$L$2*L179+$M$2*M179+3*AVERAGE(J179:K179)+2*AVERAGE(L179:M179))/(SUM($J$2:$M$2)+5)+P179+Q179</f>
        <v>-0.67353510536408001</v>
      </c>
      <c r="P179">
        <f>VLOOKUP(D179,COND!$A$2:$B$35,2,FALSE)</f>
        <v>0.3</v>
      </c>
      <c r="Q179">
        <f>VLOOKUP(C179,COND!$D$2:$E$14,2,FALSE)</f>
        <v>-0.1</v>
      </c>
      <c r="R179" s="11">
        <f>STANDARDIZE(O179,AVERAGE($O$4:$O$203),STDEV($O$4:$O$203))</f>
        <v>-0.90632789643993228</v>
      </c>
      <c r="S179" s="14">
        <f>RANK(O179,$O$4:$O$1002)</f>
        <v>176</v>
      </c>
      <c r="T179" s="14">
        <f>RANK(R179,$R$4:$R$203)</f>
        <v>176</v>
      </c>
      <c r="U179">
        <f>IF(F179="",0,F179)+G179</f>
        <v>16.3</v>
      </c>
      <c r="V179">
        <f>MAX($U$4:$U$203)-U179</f>
        <v>100.8</v>
      </c>
      <c r="W179" t="e">
        <f>VLOOKUP(B179,Summary!$Q$3:$U$575,5,FALSE)</f>
        <v>#N/A</v>
      </c>
      <c r="X179" s="15">
        <f>AVERAGE(F179:G179)+AVERAGE(F179:G179)/(ABS(F179-G179))</f>
        <v>12.439473684210528</v>
      </c>
      <c r="Y179" s="15">
        <f>AVERAGE(H179:I179)+AVERAGE(H179:I179)/(ABS(I179-H179))</f>
        <v>-10.175512820512942</v>
      </c>
    </row>
    <row r="180" spans="1:25" ht="15.75" thickBot="1">
      <c r="A180">
        <f>RANK(G180,$G$4:$G$1202)</f>
        <v>191</v>
      </c>
      <c r="B180" s="4" t="s">
        <v>452</v>
      </c>
      <c r="C180" t="str">
        <f>IF(ISNA(VLOOKUP($B180,Batters2!$B$1:$Y$1001,C$1,FALSE)),"",VLOOKUP($B180,Batters2!$B$1:$Y$1001,C$1,FALSE))</f>
        <v>SS</v>
      </c>
      <c r="D180">
        <f>IF(ISNA(VLOOKUP($B180,Batters2!$B$1:$Y$1001,D$1,FALSE)),"",VLOOKUP($B180,Batters2!$B$1:$Y$1001,D$1,FALSE)+1)</f>
        <v>30</v>
      </c>
      <c r="E180" t="str">
        <f>IF(ISNA(VLOOKUP($B180,Batters2!$B$1:$Y$1001,E$1,FALSE)),"",VLOOKUP($B180,Batters2!$B$1:$Y$1001,E$1,FALSE))</f>
        <v>ARL</v>
      </c>
      <c r="F180" t="str">
        <f>IF(ISNA(VLOOKUP($B180,Batters1!$B$1:$Y$985,F$1,FALSE)),"",VLOOKUP($B180,Batters1!$B$1:$Y$985,F$1,FALSE))</f>
        <v/>
      </c>
      <c r="G180">
        <f>IF(ISNA(VLOOKUP($B180,Batters2!$B$1:$Y$1001,G$1,FALSE)),"",VLOOKUP($B180,Batters2!$B$1:$Y$1001,G$1,FALSE))</f>
        <v>6.6</v>
      </c>
      <c r="H180" t="str">
        <f>IF(ISNA(VLOOKUP($B180,Batters1!$B$1:$Y$985,H$1,FALSE)),"",VLOOKUP($B180,Batters1!$B$1:$Y$985,H$1,FALSE))</f>
        <v/>
      </c>
      <c r="I180">
        <f>IF(ISNA(VLOOKUP($B180,Batters2!$B$1:$Y$1001,I$1,FALSE)),"",VLOOKUP($B180,Batters2!$B$1:$Y$1001,I$1,FALSE))</f>
        <v>-9.8199999999999985</v>
      </c>
      <c r="J180" s="11">
        <f>IF(F180="",-1,(F180-AVERAGE(F$4:F$1002))/STDEV(F$4:F$1002))</f>
        <v>-1</v>
      </c>
      <c r="K180" s="11">
        <f>IF(G180="",-1,(G180-AVERAGE(G$4:G$1002))/STDEV(G$4:G$1002))</f>
        <v>-1.1275421763994371</v>
      </c>
      <c r="L180" s="11">
        <f>IF(H180="",-1,(H180-AVERAGE(H$4:H$1002))/STDEV(H$4:H$1002))</f>
        <v>-1</v>
      </c>
      <c r="M180" s="11">
        <f>IF(I180="",-1,(I180-AVERAGE(I$4:I$1002))/STDEV(I$4:I$1002))</f>
        <v>-1.1055719082937383</v>
      </c>
      <c r="N180" s="11">
        <f>($J$2*J180+$K$2*K180+$L$2*L180+$M$2*M180+3*AVERAGE(J180:K180)+2*AVERAGE(L180:M180))/(SUM($J$2:$M$2)+5)</f>
        <v>-1.0792657329326687</v>
      </c>
      <c r="O180" s="11">
        <f>($J$2*J180+$K$2*K180+$L$2*L180+$M$2*M180+3*AVERAGE(J180:K180)+2*AVERAGE(L180:M180))/(SUM($J$2:$M$2)+5)+P180+Q180</f>
        <v>-0.67926573293266879</v>
      </c>
      <c r="P180">
        <f>VLOOKUP(D180,COND!$A$2:$B$35,2,FALSE)</f>
        <v>0.1</v>
      </c>
      <c r="Q180">
        <f>VLOOKUP(C180,COND!$D$2:$E$14,2,FALSE)</f>
        <v>0.3</v>
      </c>
      <c r="R180" s="11">
        <f>STANDARDIZE(O180,AVERAGE($O$4:$O$203),STDEV($O$4:$O$203))</f>
        <v>-0.91321604059091832</v>
      </c>
      <c r="S180" s="14">
        <f>RANK(O180,$O$4:$O$1002)</f>
        <v>177</v>
      </c>
      <c r="T180" s="14">
        <f>RANK(R180,$R$4:$R$203)</f>
        <v>177</v>
      </c>
      <c r="U180">
        <f>IF(F180="",0,F180)+G180</f>
        <v>6.6</v>
      </c>
      <c r="V180">
        <f>MAX($U$4:$U$203)-U180</f>
        <v>110.5</v>
      </c>
      <c r="W180" t="e">
        <f>VLOOKUP(B180,Summary!$Q$3:$U$575,5,FALSE)</f>
        <v>#N/A</v>
      </c>
      <c r="X180" s="15" t="e">
        <f>AVERAGE(F180:G180)+AVERAGE(F180:G180)/(ABS(F180-G180))</f>
        <v>#VALUE!</v>
      </c>
      <c r="Y180" s="15" t="e">
        <f>AVERAGE(H180:I180)+AVERAGE(H180:I180)/(ABS(I180-H180))</f>
        <v>#VALUE!</v>
      </c>
    </row>
    <row r="181" spans="1:25" ht="15.75" thickBot="1">
      <c r="A181">
        <f>RANK(G181,$G$4:$G$1202)</f>
        <v>197</v>
      </c>
      <c r="B181" s="4" t="s">
        <v>693</v>
      </c>
      <c r="C181" t="str">
        <f>IF(ISNA(VLOOKUP($B181,Batters2!$B$1:$Y$1001,C$1,FALSE)),"",VLOOKUP($B181,Batters2!$B$1:$Y$1001,C$1,FALSE))</f>
        <v>SS</v>
      </c>
      <c r="D181">
        <f>IF(ISNA(VLOOKUP($B181,Batters2!$B$1:$Y$1001,D$1,FALSE)),"",VLOOKUP($B181,Batters2!$B$1:$Y$1001,D$1,FALSE)+1)</f>
        <v>31</v>
      </c>
      <c r="E181" t="str">
        <f>IF(ISNA(VLOOKUP($B181,Batters2!$B$1:$Y$1001,E$1,FALSE)),"",VLOOKUP($B181,Batters2!$B$1:$Y$1001,E$1,FALSE))</f>
        <v>DUL</v>
      </c>
      <c r="F181" t="str">
        <f>IF(ISNA(VLOOKUP($B181,Batters1!$B$1:$Y$985,F$1,FALSE)),"",VLOOKUP($B181,Batters1!$B$1:$Y$985,F$1,FALSE))</f>
        <v/>
      </c>
      <c r="G181">
        <f>IF(ISNA(VLOOKUP($B181,Batters2!$B$1:$Y$1001,G$1,FALSE)),"",VLOOKUP($B181,Batters2!$B$1:$Y$1001,G$1,FALSE))</f>
        <v>6.3</v>
      </c>
      <c r="H181" t="str">
        <f>IF(ISNA(VLOOKUP($B181,Batters1!$B$1:$Y$985,H$1,FALSE)),"",VLOOKUP($B181,Batters1!$B$1:$Y$985,H$1,FALSE))</f>
        <v/>
      </c>
      <c r="I181">
        <f>IF(ISNA(VLOOKUP($B181,Batters2!$B$1:$Y$1001,I$1,FALSE)),"",VLOOKUP($B181,Batters2!$B$1:$Y$1001,I$1,FALSE))</f>
        <v>-5.7000000000000108</v>
      </c>
      <c r="J181" s="11">
        <f>IF(F181="",-1,(F181-AVERAGE(F$4:F$1002))/STDEV(F$4:F$1002))</f>
        <v>-1</v>
      </c>
      <c r="K181" s="11">
        <f>IF(G181="",-1,(G181-AVERAGE(G$4:G$1002))/STDEV(G$4:G$1002))</f>
        <v>-1.1483155146203252</v>
      </c>
      <c r="L181" s="11">
        <f>IF(H181="",-1,(H181-AVERAGE(H$4:H$1002))/STDEV(H$4:H$1002))</f>
        <v>-1</v>
      </c>
      <c r="M181" s="11">
        <f>IF(I181="",-1,(I181-AVERAGE(I$4:I$1002))/STDEV(I$4:I$1002))</f>
        <v>-0.76249037671410269</v>
      </c>
      <c r="N181" s="11">
        <f>($J$2*J181+$K$2*K181+$L$2*L181+$M$2*M181+3*AVERAGE(J181:K181)+2*AVERAGE(L181:M181))/(SUM($J$2:$M$2)+5)</f>
        <v>-0.98252671788136869</v>
      </c>
      <c r="O181" s="11">
        <f>($J$2*J181+$K$2*K181+$L$2*L181+$M$2*M181+3*AVERAGE(J181:K181)+2*AVERAGE(L181:M181))/(SUM($J$2:$M$2)+5)+P181+Q181</f>
        <v>-0.68252671788136876</v>
      </c>
      <c r="P181">
        <f>VLOOKUP(D181,COND!$A$2:$B$35,2,FALSE)</f>
        <v>0</v>
      </c>
      <c r="Q181">
        <f>VLOOKUP(C181,COND!$D$2:$E$14,2,FALSE)</f>
        <v>0.3</v>
      </c>
      <c r="R181" s="11">
        <f>STANDARDIZE(O181,AVERAGE($O$4:$O$203),STDEV($O$4:$O$203))</f>
        <v>-0.91713570456000315</v>
      </c>
      <c r="S181" s="14">
        <f>RANK(O181,$O$4:$O$1002)</f>
        <v>178</v>
      </c>
      <c r="T181" s="14">
        <f>RANK(R181,$R$4:$R$203)</f>
        <v>178</v>
      </c>
      <c r="U181">
        <f>IF(F181="",0,F181)+G181</f>
        <v>6.3</v>
      </c>
      <c r="V181">
        <f>MAX($U$4:$U$203)-U181</f>
        <v>110.8</v>
      </c>
      <c r="W181" t="e">
        <f>VLOOKUP(B181,Summary!$Q$3:$U$575,5,FALSE)</f>
        <v>#N/A</v>
      </c>
      <c r="X181" s="15" t="e">
        <f>AVERAGE(F181:G181)+AVERAGE(F181:G181)/(ABS(F181-G181))</f>
        <v>#VALUE!</v>
      </c>
      <c r="Y181" s="15" t="e">
        <f>AVERAGE(H181:I181)+AVERAGE(H181:I181)/(ABS(I181-H181))</f>
        <v>#VALUE!</v>
      </c>
    </row>
    <row r="182" spans="1:25" ht="15.75" thickBot="1">
      <c r="A182">
        <f>RANK(G182,$G$4:$G$1202)</f>
        <v>165</v>
      </c>
      <c r="B182" s="4" t="s">
        <v>229</v>
      </c>
      <c r="C182" t="str">
        <f>IF(ISNA(VLOOKUP($B182,Batters2!$B$1:$Y$1001,C$1,FALSE)),"",VLOOKUP($B182,Batters2!$B$1:$Y$1001,C$1,FALSE))</f>
        <v>CF</v>
      </c>
      <c r="D182">
        <f>IF(ISNA(VLOOKUP($B182,Batters2!$B$1:$Y$1001,D$1,FALSE)),"",VLOOKUP($B182,Batters2!$B$1:$Y$1001,D$1,FALSE)+1)</f>
        <v>32</v>
      </c>
      <c r="E182" t="str">
        <f>IF(ISNA(VLOOKUP($B182,Batters2!$B$1:$Y$1001,E$1,FALSE)),"",VLOOKUP($B182,Batters2!$B$1:$Y$1001,E$1,FALSE))</f>
        <v>AUR(2)</v>
      </c>
      <c r="F182">
        <f>IF(ISNA(VLOOKUP($B182,Batters1!$B$1:$Y$985,F$1,FALSE)),"",VLOOKUP($B182,Batters1!$B$1:$Y$985,F$1,FALSE))</f>
        <v>24.7</v>
      </c>
      <c r="G182">
        <f>IF(ISNA(VLOOKUP($B182,Batters2!$B$1:$Y$1001,G$1,FALSE)),"",VLOOKUP($B182,Batters2!$B$1:$Y$1001,G$1,FALSE))</f>
        <v>9.1</v>
      </c>
      <c r="H182">
        <f>IF(ISNA(VLOOKUP($B182,Batters1!$B$1:$Y$985,H$1,FALSE)),"",VLOOKUP($B182,Batters1!$B$1:$Y$985,H$1,FALSE))</f>
        <v>5.3899999999999952</v>
      </c>
      <c r="I182">
        <f>IF(ISNA(VLOOKUP($B182,Batters2!$B$1:$Y$1001,I$1,FALSE)),"",VLOOKUP($B182,Batters2!$B$1:$Y$1001,I$1,FALSE))</f>
        <v>-6.31</v>
      </c>
      <c r="J182" s="11">
        <f>IF(F182="",-1,(F182-AVERAGE(F$4:F$1002))/STDEV(F$4:F$1002))</f>
        <v>-0.15640292859834962</v>
      </c>
      <c r="K182" s="11">
        <f>IF(G182="",-1,(G182-AVERAGE(G$4:G$1002))/STDEV(G$4:G$1002))</f>
        <v>-0.9544310245587031</v>
      </c>
      <c r="L182" s="11">
        <f>IF(H182="",-1,(H182-AVERAGE(H$4:H$1002))/STDEV(H$4:H$1002))</f>
        <v>-0.1054419524770373</v>
      </c>
      <c r="M182" s="11">
        <f>IF(I182="",-1,(I182-AVERAGE(I$4:I$1002))/STDEV(I$4:I$1002))</f>
        <v>-0.81328642871982471</v>
      </c>
      <c r="N182" s="11">
        <f>($J$2*J182+$K$2*K182+$L$2*L182+$M$2*M182+3*AVERAGE(J182:K182)+2*AVERAGE(L182:M182))/(SUM($J$2:$M$2)+5)</f>
        <v>-0.64460033677875805</v>
      </c>
      <c r="O182" s="11">
        <f>($J$2*J182+$K$2*K182+$L$2*L182+$M$2*M182+3*AVERAGE(J182:K182)+2*AVERAGE(L182:M182))/(SUM($J$2:$M$2)+5)+P182+Q182</f>
        <v>-0.69460033677875799</v>
      </c>
      <c r="P182">
        <f>VLOOKUP(D182,COND!$A$2:$B$35,2,FALSE)</f>
        <v>-0.1</v>
      </c>
      <c r="Q182">
        <f>VLOOKUP(C182,COND!$D$2:$E$14,2,FALSE)</f>
        <v>0.05</v>
      </c>
      <c r="R182" s="11">
        <f>STANDARDIZE(O182,AVERAGE($O$4:$O$203),STDEV($O$4:$O$203))</f>
        <v>-0.93164804660176115</v>
      </c>
      <c r="S182" s="14">
        <f>RANK(O182,$O$4:$O$1002)</f>
        <v>179</v>
      </c>
      <c r="T182" s="14">
        <f>RANK(R182,$R$4:$R$203)</f>
        <v>179</v>
      </c>
      <c r="U182">
        <f>IF(F182="",0,F182)+G182</f>
        <v>33.799999999999997</v>
      </c>
      <c r="V182">
        <f>MAX($U$4:$U$203)-U182</f>
        <v>83.3</v>
      </c>
      <c r="W182" t="e">
        <f>VLOOKUP(B182,Summary!$Q$3:$U$575,5,FALSE)</f>
        <v>#N/A</v>
      </c>
      <c r="X182" s="15">
        <f>AVERAGE(F182:G182)+AVERAGE(F182:G182)/(ABS(F182-G182))</f>
        <v>17.983333333333331</v>
      </c>
      <c r="Y182" s="15">
        <f>AVERAGE(H182:I182)+AVERAGE(H182:I182)/(ABS(I182-H182))</f>
        <v>-0.49931623931624169</v>
      </c>
    </row>
    <row r="183" spans="1:25" ht="15.75" thickBot="1">
      <c r="A183">
        <f>RANK(G183,$G$4:$G$1202)</f>
        <v>198</v>
      </c>
      <c r="B183" s="4" t="s">
        <v>349</v>
      </c>
      <c r="C183" t="str">
        <f>IF(ISNA(VLOOKUP($B183,Batters2!$B$1:$Y$1001,C$1,FALSE)),"",VLOOKUP($B183,Batters2!$B$1:$Y$1001,C$1,FALSE))</f>
        <v>C</v>
      </c>
      <c r="D183">
        <f>IF(ISNA(VLOOKUP($B183,Batters2!$B$1:$Y$1001,D$1,FALSE)),"",VLOOKUP($B183,Batters2!$B$1:$Y$1001,D$1,FALSE)+1)</f>
        <v>29</v>
      </c>
      <c r="E183" t="str">
        <f>IF(ISNA(VLOOKUP($B183,Batters2!$B$1:$Y$1001,E$1,FALSE)),"",VLOOKUP($B183,Batters2!$B$1:$Y$1001,E$1,FALSE))</f>
        <v>NJ</v>
      </c>
      <c r="F183">
        <f>IF(ISNA(VLOOKUP($B183,Batters1!$B$1:$Y$985,F$1,FALSE)),"",VLOOKUP($B183,Batters1!$B$1:$Y$985,F$1,FALSE))</f>
        <v>24.4</v>
      </c>
      <c r="G183">
        <f>IF(ISNA(VLOOKUP($B183,Batters2!$B$1:$Y$1001,G$1,FALSE)),"",VLOOKUP($B183,Batters2!$B$1:$Y$1001,G$1,FALSE))</f>
        <v>6.2</v>
      </c>
      <c r="H183">
        <f>IF(ISNA(VLOOKUP($B183,Batters1!$B$1:$Y$985,H$1,FALSE)),"",VLOOKUP($B183,Batters1!$B$1:$Y$985,H$1,FALSE))</f>
        <v>3.069999999999979</v>
      </c>
      <c r="I183">
        <f>IF(ISNA(VLOOKUP($B183,Batters2!$B$1:$Y$1001,I$1,FALSE)),"",VLOOKUP($B183,Batters2!$B$1:$Y$1001,I$1,FALSE))</f>
        <v>-20.229999999999997</v>
      </c>
      <c r="J183" s="11">
        <f>IF(F183="",-1,(F183-AVERAGE(F$4:F$1002))/STDEV(F$4:F$1002))</f>
        <v>-0.17498117702301547</v>
      </c>
      <c r="K183" s="11">
        <f>IF(G183="",-1,(G183-AVERAGE(G$4:G$1002))/STDEV(G$4:G$1002))</f>
        <v>-1.1552399606939547</v>
      </c>
      <c r="L183" s="11">
        <f>IF(H183="",-1,(H183-AVERAGE(H$4:H$1002))/STDEV(H$4:H$1002))</f>
        <v>-0.26877028712497419</v>
      </c>
      <c r="M183" s="11">
        <f>IF(I183="",-1,(I183-AVERAGE(I$4:I$1002))/STDEV(I$4:I$1002))</f>
        <v>-1.9724356810471404</v>
      </c>
      <c r="N183" s="11">
        <f>($J$2*J183+$K$2*K183+$L$2*L183+$M$2*M183+3*AVERAGE(J183:K183)+2*AVERAGE(L183:M183))/(SUM($J$2:$M$2)+5)</f>
        <v>-1.096535460487265</v>
      </c>
      <c r="O183" s="11">
        <f>($J$2*J183+$K$2*K183+$L$2*L183+$M$2*M183+3*AVERAGE(J183:K183)+2*AVERAGE(L183:M183))/(SUM($J$2:$M$2)+5)+P183+Q183</f>
        <v>-0.69653546048726511</v>
      </c>
      <c r="P183">
        <f>VLOOKUP(D183,COND!$A$2:$B$35,2,FALSE)</f>
        <v>0.2</v>
      </c>
      <c r="Q183">
        <f>VLOOKUP(C183,COND!$D$2:$E$14,2,FALSE)</f>
        <v>0.2</v>
      </c>
      <c r="R183" s="11">
        <f>STANDARDIZE(O183,AVERAGE($O$4:$O$203),STDEV($O$4:$O$203))</f>
        <v>-0.93397404159875752</v>
      </c>
      <c r="S183" s="14">
        <f>RANK(O183,$O$4:$O$1002)</f>
        <v>180</v>
      </c>
      <c r="T183" s="14">
        <f>RANK(R183,$R$4:$R$203)</f>
        <v>180</v>
      </c>
      <c r="U183">
        <f>IF(F183="",0,F183)+G183</f>
        <v>30.599999999999998</v>
      </c>
      <c r="V183">
        <f>MAX($U$4:$U$203)-U183</f>
        <v>86.5</v>
      </c>
      <c r="W183" t="e">
        <f>VLOOKUP(B183,Summary!$Q$3:$U$575,5,FALSE)</f>
        <v>#N/A</v>
      </c>
      <c r="X183" s="15">
        <f>AVERAGE(F183:G183)+AVERAGE(F183:G183)/(ABS(F183-G183))</f>
        <v>16.14065934065934</v>
      </c>
      <c r="Y183" s="15">
        <f>AVERAGE(H183:I183)+AVERAGE(H183:I183)/(ABS(I183-H183))</f>
        <v>-8.9482403433476492</v>
      </c>
    </row>
    <row r="184" spans="1:25" ht="15.75" thickBot="1">
      <c r="A184">
        <f>RANK(G184,$G$4:$G$1202)</f>
        <v>173</v>
      </c>
      <c r="B184" s="7" t="s">
        <v>679</v>
      </c>
      <c r="C184" t="str">
        <f>IF(ISNA(VLOOKUP($B184,Batters2!$B$1:$Y$1001,C$1,FALSE)),"",VLOOKUP($B184,Batters2!$B$1:$Y$1001,C$1,FALSE))</f>
        <v>LF</v>
      </c>
      <c r="D184">
        <f>IF(ISNA(VLOOKUP($B184,Batters2!$B$1:$Y$1001,D$1,FALSE)),"",VLOOKUP($B184,Batters2!$B$1:$Y$1001,D$1,FALSE)+1)</f>
        <v>24</v>
      </c>
      <c r="E184" t="str">
        <f>IF(ISNA(VLOOKUP($B184,Batters2!$B$1:$Y$1001,E$1,FALSE)),"",VLOOKUP($B184,Batters2!$B$1:$Y$1001,E$1,FALSE))</f>
        <v>AUR</v>
      </c>
      <c r="F184" t="str">
        <f>IF(ISNA(VLOOKUP($B184,Batters1!$B$1:$Y$985,F$1,FALSE)),"",VLOOKUP($B184,Batters1!$B$1:$Y$985,F$1,FALSE))</f>
        <v/>
      </c>
      <c r="G184">
        <f>IF(ISNA(VLOOKUP($B184,Batters2!$B$1:$Y$1001,G$1,FALSE)),"",VLOOKUP($B184,Batters2!$B$1:$Y$1001,G$1,FALSE))</f>
        <v>8.1999999999999993</v>
      </c>
      <c r="H184" t="str">
        <f>IF(ISNA(VLOOKUP($B184,Batters1!$B$1:$Y$985,H$1,FALSE)),"",VLOOKUP($B184,Batters1!$B$1:$Y$985,H$1,FALSE))</f>
        <v/>
      </c>
      <c r="I184">
        <f>IF(ISNA(VLOOKUP($B184,Batters2!$B$1:$Y$1001,I$1,FALSE)),"",VLOOKUP($B184,Batters2!$B$1:$Y$1001,I$1,FALSE))</f>
        <v>-12.959999999999996</v>
      </c>
      <c r="J184" s="11">
        <f>IF(F184="",-1,(F184-AVERAGE(F$4:F$1002))/STDEV(F$4:F$1002))</f>
        <v>-1</v>
      </c>
      <c r="K184" s="11">
        <f>IF(G184="",-1,(G184-AVERAGE(G$4:G$1002))/STDEV(G$4:G$1002))</f>
        <v>-1.0167510392213674</v>
      </c>
      <c r="L184" s="11">
        <f>IF(H184="",-1,(H184-AVERAGE(H$4:H$1002))/STDEV(H$4:H$1002))</f>
        <v>-1</v>
      </c>
      <c r="M184" s="11">
        <f>IF(I184="",-1,(I184-AVERAGE(I$4:I$1002))/STDEV(I$4:I$1002))</f>
        <v>-1.3670466677986068</v>
      </c>
      <c r="N184" s="11">
        <f>($J$2*J184+$K$2*K184+$L$2*L184+$M$2*M184+3*AVERAGE(J184:K184)+2*AVERAGE(L184:M184))/(SUM($J$2:$M$2)+5)</f>
        <v>-1.1179004568683424</v>
      </c>
      <c r="O184" s="11">
        <f>($J$2*J184+$K$2*K184+$L$2*L184+$M$2*M184+3*AVERAGE(J184:K184)+2*AVERAGE(L184:M184))/(SUM($J$2:$M$2)+5)+P184+Q184</f>
        <v>-0.71790045686834236</v>
      </c>
      <c r="P184">
        <f>VLOOKUP(D184,COND!$A$2:$B$35,2,FALSE)</f>
        <v>0.5</v>
      </c>
      <c r="Q184">
        <f>VLOOKUP(C184,COND!$D$2:$E$14,2,FALSE)</f>
        <v>-0.1</v>
      </c>
      <c r="R184" s="11">
        <f>STANDARDIZE(O184,AVERAGE($O$4:$O$203),STDEV($O$4:$O$203))</f>
        <v>-0.95965450557879584</v>
      </c>
      <c r="S184" s="14">
        <f>RANK(O184,$O$4:$O$1002)</f>
        <v>181</v>
      </c>
      <c r="T184" s="14">
        <f>RANK(R184,$R$4:$R$203)</f>
        <v>181</v>
      </c>
      <c r="U184">
        <f>IF(F184="",0,F184)+G184</f>
        <v>8.1999999999999993</v>
      </c>
      <c r="V184">
        <f>MAX($U$4:$U$203)-U184</f>
        <v>108.89999999999999</v>
      </c>
      <c r="W184" t="e">
        <f>VLOOKUP(B184,Summary!$Q$3:$U$575,5,FALSE)</f>
        <v>#N/A</v>
      </c>
      <c r="X184" s="15" t="e">
        <f>AVERAGE(F184:G184)+AVERAGE(F184:G184)/(ABS(F184-G184))</f>
        <v>#VALUE!</v>
      </c>
      <c r="Y184" s="15" t="e">
        <f>AVERAGE(H184:I184)+AVERAGE(H184:I184)/(ABS(I184-H184))</f>
        <v>#VALUE!</v>
      </c>
    </row>
    <row r="185" spans="1:25" ht="15.75" thickBot="1">
      <c r="A185">
        <f>RANK(G185,$G$4:$G$1202)</f>
        <v>157</v>
      </c>
      <c r="B185" s="4" t="s">
        <v>264</v>
      </c>
      <c r="C185" t="str">
        <f>IF(ISNA(VLOOKUP($B185,Batters2!$B$1:$Y$1001,C$1,FALSE)),"",VLOOKUP($B185,Batters2!$B$1:$Y$1001,C$1,FALSE))</f>
        <v>2B</v>
      </c>
      <c r="D185">
        <f>IF(ISNA(VLOOKUP($B185,Batters2!$B$1:$Y$1001,D$1,FALSE)),"",VLOOKUP($B185,Batters2!$B$1:$Y$1001,D$1,FALSE)+1)</f>
        <v>31</v>
      </c>
      <c r="E185" t="str">
        <f>IF(ISNA(VLOOKUP($B185,Batters2!$B$1:$Y$1001,E$1,FALSE)),"",VLOOKUP($B185,Batters2!$B$1:$Y$1001,E$1,FALSE))</f>
        <v>KEN</v>
      </c>
      <c r="F185" t="str">
        <f>IF(ISNA(VLOOKUP($B185,Batters1!$B$1:$Y$985,F$1,FALSE)),"",VLOOKUP($B185,Batters1!$B$1:$Y$985,F$1,FALSE))</f>
        <v/>
      </c>
      <c r="G185">
        <f>IF(ISNA(VLOOKUP($B185,Batters2!$B$1:$Y$1001,G$1,FALSE)),"",VLOOKUP($B185,Batters2!$B$1:$Y$1001,G$1,FALSE))</f>
        <v>10.6</v>
      </c>
      <c r="H185" t="str">
        <f>IF(ISNA(VLOOKUP($B185,Batters1!$B$1:$Y$985,H$1,FALSE)),"",VLOOKUP($B185,Batters1!$B$1:$Y$985,H$1,FALSE))</f>
        <v/>
      </c>
      <c r="I185">
        <f>IF(ISNA(VLOOKUP($B185,Batters2!$B$1:$Y$1001,I$1,FALSE)),"",VLOOKUP($B185,Batters2!$B$1:$Y$1001,I$1,FALSE))</f>
        <v>-4.0599999999999996</v>
      </c>
      <c r="J185" s="11">
        <f>IF(F185="",-1,(F185-AVERAGE(F$4:F$1002))/STDEV(F$4:F$1002))</f>
        <v>-1</v>
      </c>
      <c r="K185" s="11">
        <f>IF(G185="",-1,(G185-AVERAGE(G$4:G$1002))/STDEV(G$4:G$1002))</f>
        <v>-0.85056433345426263</v>
      </c>
      <c r="L185" s="11">
        <f>IF(H185="",-1,(H185-AVERAGE(H$4:H$1002))/STDEV(H$4:H$1002))</f>
        <v>-1</v>
      </c>
      <c r="M185" s="11">
        <f>IF(I185="",-1,(I185-AVERAGE(I$4:I$1002))/STDEV(I$4:I$1002))</f>
        <v>-0.62592394181346966</v>
      </c>
      <c r="N185" s="11">
        <f>($J$2*J185+$K$2*K185+$L$2*L185+$M$2*M185+3*AVERAGE(J185:K185)+2*AVERAGE(L185:M185))/(SUM($J$2:$M$2)+5)</f>
        <v>-0.83092454030676177</v>
      </c>
      <c r="O185" s="11">
        <f>($J$2*J185+$K$2*K185+$L$2*L185+$M$2*M185+3*AVERAGE(J185:K185)+2*AVERAGE(L185:M185))/(SUM($J$2:$M$2)+5)+P185+Q185</f>
        <v>-0.73092454030676179</v>
      </c>
      <c r="P185">
        <f>VLOOKUP(D185,COND!$A$2:$B$35,2,FALSE)</f>
        <v>0</v>
      </c>
      <c r="Q185">
        <f>VLOOKUP(C185,COND!$D$2:$E$14,2,FALSE)</f>
        <v>0.1</v>
      </c>
      <c r="R185" s="11">
        <f>STANDARDIZE(O185,AVERAGE($O$4:$O$203),STDEV($O$4:$O$203))</f>
        <v>-0.97530929435795866</v>
      </c>
      <c r="S185" s="14">
        <f>RANK(O185,$O$4:$O$1002)</f>
        <v>182</v>
      </c>
      <c r="T185" s="14">
        <f>RANK(R185,$R$4:$R$203)</f>
        <v>182</v>
      </c>
      <c r="U185">
        <f>IF(F185="",0,F185)+G185</f>
        <v>10.6</v>
      </c>
      <c r="V185">
        <f>MAX($U$4:$U$203)-U185</f>
        <v>106.5</v>
      </c>
      <c r="W185" t="e">
        <f>VLOOKUP(B185,Summary!$Q$3:$U$575,5,FALSE)</f>
        <v>#N/A</v>
      </c>
      <c r="X185" s="15" t="e">
        <f>AVERAGE(F185:G185)+AVERAGE(F185:G185)/(ABS(F185-G185))</f>
        <v>#VALUE!</v>
      </c>
      <c r="Y185" s="15" t="e">
        <f>AVERAGE(H185:I185)+AVERAGE(H185:I185)/(ABS(I185-H185))</f>
        <v>#VALUE!</v>
      </c>
    </row>
    <row r="186" spans="1:25" ht="15.75" thickBot="1">
      <c r="A186">
        <f>RANK(G186,$G$4:$G$1202)</f>
        <v>139</v>
      </c>
      <c r="B186" s="7" t="s">
        <v>617</v>
      </c>
      <c r="C186" t="str">
        <f>IF(ISNA(VLOOKUP($B186,Batters2!$B$1:$Y$1001,C$1,FALSE)),"",VLOOKUP($B186,Batters2!$B$1:$Y$1001,C$1,FALSE))</f>
        <v>CF</v>
      </c>
      <c r="D186">
        <f>IF(ISNA(VLOOKUP($B186,Batters2!$B$1:$Y$1001,D$1,FALSE)),"",VLOOKUP($B186,Batters2!$B$1:$Y$1001,D$1,FALSE)+1)</f>
        <v>28</v>
      </c>
      <c r="E186" t="str">
        <f>IF(ISNA(VLOOKUP($B186,Batters2!$B$1:$Y$1001,E$1,FALSE)),"",VLOOKUP($B186,Batters2!$B$1:$Y$1001,E$1,FALSE))</f>
        <v>FLA(2)</v>
      </c>
      <c r="F186">
        <f>IF(ISNA(VLOOKUP($B186,Batters1!$B$1:$Y$985,F$1,FALSE)),"",VLOOKUP($B186,Batters1!$B$1:$Y$985,F$1,FALSE))</f>
        <v>9.6999999999999993</v>
      </c>
      <c r="G186">
        <f>IF(ISNA(VLOOKUP($B186,Batters2!$B$1:$Y$1001,G$1,FALSE)),"",VLOOKUP($B186,Batters2!$B$1:$Y$1001,G$1,FALSE))</f>
        <v>12</v>
      </c>
      <c r="H186">
        <f>IF(ISNA(VLOOKUP($B186,Batters1!$B$1:$Y$985,H$1,FALSE)),"",VLOOKUP($B186,Batters1!$B$1:$Y$985,H$1,FALSE))</f>
        <v>-14.179999999999989</v>
      </c>
      <c r="I186">
        <f>IF(ISNA(VLOOKUP($B186,Batters2!$B$1:$Y$1001,I$1,FALSE)),"",VLOOKUP($B186,Batters2!$B$1:$Y$1001,I$1,FALSE))</f>
        <v>-12.319999999999988</v>
      </c>
      <c r="J186" s="11">
        <f>IF(F186="",-1,(F186-AVERAGE(F$4:F$1002))/STDEV(F$4:F$1002))</f>
        <v>-1.0853153498316401</v>
      </c>
      <c r="K186" s="11">
        <f>IF(G186="",-1,(G186-AVERAGE(G$4:G$1002))/STDEV(G$4:G$1002))</f>
        <v>-0.75362208842345146</v>
      </c>
      <c r="L186" s="11">
        <f>IF(H186="",-1,(H186-AVERAGE(H$4:H$1002))/STDEV(H$4:H$1002))</f>
        <v>-1.4831727753477699</v>
      </c>
      <c r="M186" s="11">
        <f>IF(I186="",-1,(I186-AVERAGE(I$4:I$1002))/STDEV(I$4:I$1002))</f>
        <v>-1.3137524493007984</v>
      </c>
      <c r="N186" s="11">
        <f>($J$2*J186+$K$2*K186+$L$2*L186+$M$2*M186+3*AVERAGE(J186:K186)+2*AVERAGE(L186:M186))/(SUM($J$2:$M$2)+5)</f>
        <v>-1.0841518389995921</v>
      </c>
      <c r="O186" s="11">
        <f>($J$2*J186+$K$2*K186+$L$2*L186+$M$2*M186+3*AVERAGE(J186:K186)+2*AVERAGE(L186:M186))/(SUM($J$2:$M$2)+5)+P186+Q186</f>
        <v>-0.73415183899959202</v>
      </c>
      <c r="P186">
        <f>VLOOKUP(D186,COND!$A$2:$B$35,2,FALSE)</f>
        <v>0.3</v>
      </c>
      <c r="Q186">
        <f>VLOOKUP(C186,COND!$D$2:$E$14,2,FALSE)</f>
        <v>0.05</v>
      </c>
      <c r="R186" s="11">
        <f>STANDARDIZE(O186,AVERAGE($O$4:$O$203),STDEV($O$4:$O$203))</f>
        <v>-0.97918846786006386</v>
      </c>
      <c r="S186" s="14">
        <f>RANK(O186,$O$4:$O$1002)</f>
        <v>183</v>
      </c>
      <c r="T186" s="14">
        <f>RANK(R186,$R$4:$R$203)</f>
        <v>183</v>
      </c>
      <c r="U186">
        <f>IF(F186="",0,F186)+G186</f>
        <v>21.7</v>
      </c>
      <c r="V186">
        <f>MAX($U$4:$U$203)-U186</f>
        <v>95.399999999999991</v>
      </c>
      <c r="W186" t="e">
        <f>VLOOKUP(B186,Summary!$Q$3:$U$575,5,FALSE)</f>
        <v>#N/A</v>
      </c>
      <c r="X186" s="15">
        <f>AVERAGE(F186:G186)+AVERAGE(F186:G186)/(ABS(F186-G186))</f>
        <v>15.567391304347824</v>
      </c>
      <c r="Y186" s="15">
        <f>AVERAGE(H186:I186)+AVERAGE(H186:I186)/(ABS(I186-H186))</f>
        <v>-20.373655913978475</v>
      </c>
    </row>
    <row r="187" spans="1:25" ht="15.75" thickBot="1">
      <c r="A187">
        <f>RANK(G187,$G$4:$G$1202)</f>
        <v>166</v>
      </c>
      <c r="B187" s="7" t="s">
        <v>366</v>
      </c>
      <c r="C187" t="str">
        <f>IF(ISNA(VLOOKUP($B187,Batters2!$B$1:$Y$1001,C$1,FALSE)),"",VLOOKUP($B187,Batters2!$B$1:$Y$1001,C$1,FALSE))</f>
        <v>RF</v>
      </c>
      <c r="D187">
        <f>IF(ISNA(VLOOKUP($B187,Batters2!$B$1:$Y$1001,D$1,FALSE)),"",VLOOKUP($B187,Batters2!$B$1:$Y$1001,D$1,FALSE)+1)</f>
        <v>29</v>
      </c>
      <c r="E187" t="str">
        <f>IF(ISNA(VLOOKUP($B187,Batters2!$B$1:$Y$1001,E$1,FALSE)),"",VLOOKUP($B187,Batters2!$B$1:$Y$1001,E$1,FALSE))</f>
        <v>FLA(2)</v>
      </c>
      <c r="F187" t="str">
        <f>IF(ISNA(VLOOKUP($B187,Batters1!$B$1:$Y$985,F$1,FALSE)),"",VLOOKUP($B187,Batters1!$B$1:$Y$985,F$1,FALSE))</f>
        <v/>
      </c>
      <c r="G187">
        <f>IF(ISNA(VLOOKUP($B187,Batters2!$B$1:$Y$1001,G$1,FALSE)),"",VLOOKUP($B187,Batters2!$B$1:$Y$1001,G$1,FALSE))</f>
        <v>9</v>
      </c>
      <c r="H187" t="str">
        <f>IF(ISNA(VLOOKUP($B187,Batters1!$B$1:$Y$985,H$1,FALSE)),"",VLOOKUP($B187,Batters1!$B$1:$Y$985,H$1,FALSE))</f>
        <v/>
      </c>
      <c r="I187">
        <f>IF(ISNA(VLOOKUP($B187,Batters2!$B$1:$Y$1001,I$1,FALSE)),"",VLOOKUP($B187,Batters2!$B$1:$Y$1001,I$1,FALSE))</f>
        <v>-3.01</v>
      </c>
      <c r="J187" s="11">
        <f>IF(F187="",-1,(F187-AVERAGE(F$4:F$1002))/STDEV(F$4:F$1002))</f>
        <v>-1</v>
      </c>
      <c r="K187" s="11">
        <f>IF(G187="",-1,(G187-AVERAGE(G$4:G$1002))/STDEV(G$4:G$1002))</f>
        <v>-0.9613554706323324</v>
      </c>
      <c r="L187" s="11">
        <f>IF(H187="",-1,(H187-AVERAGE(H$4:H$1002))/STDEV(H$4:H$1002))</f>
        <v>-1</v>
      </c>
      <c r="M187" s="11">
        <f>IF(I187="",-1,(I187-AVERAGE(I$4:I$1002))/STDEV(I$4:I$1002))</f>
        <v>-0.53848811459050394</v>
      </c>
      <c r="N187" s="11">
        <f>($J$2*J187+$K$2*K187+$L$2*L187+$M$2*M187+3*AVERAGE(J187:K187)+2*AVERAGE(L187:M187))/(SUM($J$2:$M$2)+5)</f>
        <v>-0.84525818706558054</v>
      </c>
      <c r="O187" s="11">
        <f>($J$2*J187+$K$2*K187+$L$2*L187+$M$2*M187+3*AVERAGE(J187:K187)+2*AVERAGE(L187:M187))/(SUM($J$2:$M$2)+5)+P187+Q187</f>
        <v>-0.74525818706558045</v>
      </c>
      <c r="P187">
        <f>VLOOKUP(D187,COND!$A$2:$B$35,2,FALSE)</f>
        <v>0.2</v>
      </c>
      <c r="Q187">
        <f>VLOOKUP(C187,COND!$D$2:$E$14,2,FALSE)</f>
        <v>-0.1</v>
      </c>
      <c r="R187" s="11">
        <f>STANDARDIZE(O187,AVERAGE($O$4:$O$203),STDEV($O$4:$O$203))</f>
        <v>-0.9925381622092283</v>
      </c>
      <c r="S187" s="14">
        <f>RANK(O187,$O$4:$O$1002)</f>
        <v>184</v>
      </c>
      <c r="T187" s="14">
        <f>RANK(R187,$R$4:$R$203)</f>
        <v>184</v>
      </c>
      <c r="U187">
        <f>IF(F187="",0,F187)+G187</f>
        <v>9</v>
      </c>
      <c r="V187">
        <f>MAX($U$4:$U$203)-U187</f>
        <v>108.1</v>
      </c>
      <c r="W187" t="e">
        <f>VLOOKUP(B187,Summary!$Q$3:$U$575,5,FALSE)</f>
        <v>#N/A</v>
      </c>
      <c r="X187" s="15" t="e">
        <f>AVERAGE(F187:G187)+AVERAGE(F187:G187)/(ABS(F187-G187))</f>
        <v>#VALUE!</v>
      </c>
      <c r="Y187" s="15" t="e">
        <f>AVERAGE(H187:I187)+AVERAGE(H187:I187)/(ABS(I187-H187))</f>
        <v>#VALUE!</v>
      </c>
    </row>
    <row r="188" spans="1:25" ht="15.75" thickBot="1">
      <c r="A188">
        <f>RANK(G188,$G$4:$G$1202)</f>
        <v>126</v>
      </c>
      <c r="B188" s="7" t="s">
        <v>266</v>
      </c>
      <c r="C188" t="str">
        <f>IF(ISNA(VLOOKUP($B188,Batters2!$B$1:$Y$1001,C$1,FALSE)),"",VLOOKUP($B188,Batters2!$B$1:$Y$1001,C$1,FALSE))</f>
        <v>CF</v>
      </c>
      <c r="D188">
        <f>IF(ISNA(VLOOKUP($B188,Batters2!$B$1:$Y$1001,D$1,FALSE)),"",VLOOKUP($B188,Batters2!$B$1:$Y$1001,D$1,FALSE)+1)</f>
        <v>32</v>
      </c>
      <c r="E188" t="str">
        <f>IF(ISNA(VLOOKUP($B188,Batters2!$B$1:$Y$1001,E$1,FALSE)),"",VLOOKUP($B188,Batters2!$B$1:$Y$1001,E$1,FALSE))</f>
        <v>MAN(2)</v>
      </c>
      <c r="F188" t="str">
        <f>IF(ISNA(VLOOKUP($B188,Batters1!$B$1:$Y$985,F$1,FALSE)),"",VLOOKUP($B188,Batters1!$B$1:$Y$985,F$1,FALSE))</f>
        <v/>
      </c>
      <c r="G188">
        <f>IF(ISNA(VLOOKUP($B188,Batters2!$B$1:$Y$1001,G$1,FALSE)),"",VLOOKUP($B188,Batters2!$B$1:$Y$1001,G$1,FALSE))</f>
        <v>13.5</v>
      </c>
      <c r="H188" t="str">
        <f>IF(ISNA(VLOOKUP($B188,Batters1!$B$1:$Y$985,H$1,FALSE)),"",VLOOKUP($B188,Batters1!$B$1:$Y$985,H$1,FALSE))</f>
        <v/>
      </c>
      <c r="I188">
        <f>IF(ISNA(VLOOKUP($B188,Batters2!$B$1:$Y$1001,I$1,FALSE)),"",VLOOKUP($B188,Batters2!$B$1:$Y$1001,I$1,FALSE))</f>
        <v>-1.7599999999999931</v>
      </c>
      <c r="J188" s="11">
        <f>IF(F188="",-1,(F188-AVERAGE(F$4:F$1002))/STDEV(F$4:F$1002))</f>
        <v>-1</v>
      </c>
      <c r="K188" s="11">
        <f>IF(G188="",-1,(G188-AVERAGE(G$4:G$1002))/STDEV(G$4:G$1002))</f>
        <v>-0.649755397319011</v>
      </c>
      <c r="L188" s="11">
        <f>IF(H188="",-1,(H188-AVERAGE(H$4:H$1002))/STDEV(H$4:H$1002))</f>
        <v>-1</v>
      </c>
      <c r="M188" s="11">
        <f>IF(I188="",-1,(I188-AVERAGE(I$4:I$1002))/STDEV(I$4:I$1002))</f>
        <v>-0.43439784408697291</v>
      </c>
      <c r="N188" s="11">
        <f>($J$2*J188+$K$2*K188+$L$2*L188+$M$2*M188+3*AVERAGE(J188:K188)+2*AVERAGE(L188:M188))/(SUM($J$2:$M$2)+5)</f>
        <v>-0.69842199068784361</v>
      </c>
      <c r="O188" s="11">
        <f>($J$2*J188+$K$2*K188+$L$2*L188+$M$2*M188+3*AVERAGE(J188:K188)+2*AVERAGE(L188:M188))/(SUM($J$2:$M$2)+5)+P188+Q188</f>
        <v>-0.74842199068784354</v>
      </c>
      <c r="P188">
        <f>VLOOKUP(D188,COND!$A$2:$B$35,2,FALSE)</f>
        <v>-0.1</v>
      </c>
      <c r="Q188">
        <f>VLOOKUP(C188,COND!$D$2:$E$14,2,FALSE)</f>
        <v>0.05</v>
      </c>
      <c r="R188" s="11">
        <f>STANDARDIZE(O188,AVERAGE($O$4:$O$203),STDEV($O$4:$O$203))</f>
        <v>-0.99634101541417419</v>
      </c>
      <c r="S188" s="14">
        <f>RANK(O188,$O$4:$O$1002)</f>
        <v>185</v>
      </c>
      <c r="T188" s="14">
        <f>RANK(R188,$R$4:$R$203)</f>
        <v>185</v>
      </c>
      <c r="U188">
        <f>IF(F188="",0,F188)+G188</f>
        <v>13.5</v>
      </c>
      <c r="V188">
        <f>MAX($U$4:$U$203)-U188</f>
        <v>103.6</v>
      </c>
      <c r="W188" t="e">
        <f>VLOOKUP(B188,Summary!$Q$3:$U$575,5,FALSE)</f>
        <v>#N/A</v>
      </c>
      <c r="X188" s="15" t="e">
        <f>AVERAGE(F188:G188)+AVERAGE(F188:G188)/(ABS(F188-G188))</f>
        <v>#VALUE!</v>
      </c>
      <c r="Y188" s="15" t="e">
        <f>AVERAGE(H188:I188)+AVERAGE(H188:I188)/(ABS(I188-H188))</f>
        <v>#VALUE!</v>
      </c>
    </row>
    <row r="189" spans="1:25" ht="15.75" thickBot="1">
      <c r="A189">
        <f>RANK(G189,$G$4:$G$1202)</f>
        <v>64</v>
      </c>
      <c r="B189" s="7" t="s">
        <v>650</v>
      </c>
      <c r="C189" t="str">
        <f>IF(ISNA(VLOOKUP($B189,Batters2!$B$1:$Y$1001,C$1,FALSE)),"",VLOOKUP($B189,Batters2!$B$1:$Y$1001,C$1,FALSE))</f>
        <v>3B</v>
      </c>
      <c r="D189">
        <f>IF(ISNA(VLOOKUP($B189,Batters2!$B$1:$Y$1001,D$1,FALSE)),"",VLOOKUP($B189,Batters2!$B$1:$Y$1001,D$1,FALSE)+1)</f>
        <v>35</v>
      </c>
      <c r="E189" t="str">
        <f>IF(ISNA(VLOOKUP($B189,Batters2!$B$1:$Y$1001,E$1,FALSE)),"",VLOOKUP($B189,Batters2!$B$1:$Y$1001,E$1,FALSE))</f>
        <v>CAN</v>
      </c>
      <c r="F189" t="str">
        <f>IF(ISNA(VLOOKUP($B189,Batters1!$B$1:$Y$985,F$1,FALSE)),"",VLOOKUP($B189,Batters1!$B$1:$Y$985,F$1,FALSE))</f>
        <v/>
      </c>
      <c r="G189">
        <f>IF(ISNA(VLOOKUP($B189,Batters2!$B$1:$Y$1001,G$1,FALSE)),"",VLOOKUP($B189,Batters2!$B$1:$Y$1001,G$1,FALSE))</f>
        <v>28.6</v>
      </c>
      <c r="H189" t="str">
        <f>IF(ISNA(VLOOKUP($B189,Batters1!$B$1:$Y$985,H$1,FALSE)),"",VLOOKUP($B189,Batters1!$B$1:$Y$985,H$1,FALSE))</f>
        <v/>
      </c>
      <c r="I189">
        <f>IF(ISNA(VLOOKUP($B189,Batters2!$B$1:$Y$1001,I$1,FALSE)),"",VLOOKUP($B189,Batters2!$B$1:$Y$1001,I$1,FALSE))</f>
        <v>3.33</v>
      </c>
      <c r="J189" s="11">
        <f>IF(F189="",-1,(F189-AVERAGE(F$4:F$1002))/STDEV(F$4:F$1002))</f>
        <v>-1</v>
      </c>
      <c r="K189" s="11">
        <f>IF(G189="",-1,(G189-AVERAGE(G$4:G$1002))/STDEV(G$4:G$1002))</f>
        <v>0.39583595979902347</v>
      </c>
      <c r="L189" s="11">
        <f>IF(H189="",-1,(H189-AVERAGE(H$4:H$1002))/STDEV(H$4:H$1002))</f>
        <v>-1</v>
      </c>
      <c r="M189" s="11">
        <f>IF(I189="",-1,(I189-AVERAGE(I$4:I$1002))/STDEV(I$4:I$1002))</f>
        <v>-1.0542262596597152E-2</v>
      </c>
      <c r="N189" s="11">
        <f>($J$2*J189+$K$2*K189+$L$2*L189+$M$2*M189+3*AVERAGE(J189:K189)+2*AVERAGE(L189:M189))/(SUM($J$2:$M$2)+5)</f>
        <v>-0.18300826869062958</v>
      </c>
      <c r="O189" s="11">
        <f>($J$2*J189+$K$2*K189+$L$2*L189+$M$2*M189+3*AVERAGE(J189:K189)+2*AVERAGE(L189:M189))/(SUM($J$2:$M$2)+5)+P189+Q189</f>
        <v>-0.78300826869062956</v>
      </c>
      <c r="P189">
        <f>VLOOKUP(D189,COND!$A$2:$B$35,2,FALSE)</f>
        <v>-0.7</v>
      </c>
      <c r="Q189">
        <f>VLOOKUP(C189,COND!$D$2:$E$14,2,FALSE)</f>
        <v>0.1</v>
      </c>
      <c r="R189" s="11">
        <f>STANDARDIZE(O189,AVERAGE($O$4:$O$203),STDEV($O$4:$O$203))</f>
        <v>-1.0379132979744838</v>
      </c>
      <c r="S189" s="14">
        <f>RANK(O189,$O$4:$O$1002)</f>
        <v>186</v>
      </c>
      <c r="T189" s="14">
        <f>RANK(R189,$R$4:$R$203)</f>
        <v>186</v>
      </c>
      <c r="U189">
        <f>IF(F189="",0,F189)+G189</f>
        <v>28.6</v>
      </c>
      <c r="V189">
        <f>MAX($U$4:$U$203)-U189</f>
        <v>88.5</v>
      </c>
      <c r="W189" t="e">
        <f>VLOOKUP(B189,Summary!$Q$3:$U$575,5,FALSE)</f>
        <v>#N/A</v>
      </c>
      <c r="X189" s="15" t="e">
        <f>AVERAGE(F189:G189)+AVERAGE(F189:G189)/(ABS(F189-G189))</f>
        <v>#VALUE!</v>
      </c>
      <c r="Y189" s="15" t="e">
        <f>AVERAGE(H189:I189)+AVERAGE(H189:I189)/(ABS(I189-H189))</f>
        <v>#VALUE!</v>
      </c>
    </row>
    <row r="190" spans="1:25" ht="15.75" thickBot="1">
      <c r="A190">
        <f>RANK(G190,$G$4:$G$1202)</f>
        <v>108</v>
      </c>
      <c r="B190" s="7" t="s">
        <v>659</v>
      </c>
      <c r="C190" t="str">
        <f>IF(ISNA(VLOOKUP($B190,Batters2!$B$1:$Y$1001,C$1,FALSE)),"",VLOOKUP($B190,Batters2!$B$1:$Y$1001,C$1,FALSE))</f>
        <v>1B</v>
      </c>
      <c r="D190">
        <f>IF(ISNA(VLOOKUP($B190,Batters2!$B$1:$Y$1001,D$1,FALSE)),"",VLOOKUP($B190,Batters2!$B$1:$Y$1001,D$1,FALSE)+1)</f>
        <v>30</v>
      </c>
      <c r="E190" t="str">
        <f>IF(ISNA(VLOOKUP($B190,Batters2!$B$1:$Y$1001,E$1,FALSE)),"",VLOOKUP($B190,Batters2!$B$1:$Y$1001,E$1,FALSE))</f>
        <v>CON</v>
      </c>
      <c r="F190" t="str">
        <f>IF(ISNA(VLOOKUP($B190,Batters1!$B$1:$Y$985,F$1,FALSE)),"",VLOOKUP($B190,Batters1!$B$1:$Y$985,F$1,FALSE))</f>
        <v/>
      </c>
      <c r="G190">
        <f>IF(ISNA(VLOOKUP($B190,Batters2!$B$1:$Y$1001,G$1,FALSE)),"",VLOOKUP($B190,Batters2!$B$1:$Y$1001,G$1,FALSE))</f>
        <v>17.5</v>
      </c>
      <c r="H190" t="str">
        <f>IF(ISNA(VLOOKUP($B190,Batters1!$B$1:$Y$985,H$1,FALSE)),"",VLOOKUP($B190,Batters1!$B$1:$Y$985,H$1,FALSE))</f>
        <v/>
      </c>
      <c r="I190">
        <f>IF(ISNA(VLOOKUP($B190,Batters2!$B$1:$Y$1001,I$1,FALSE)),"",VLOOKUP($B190,Batters2!$B$1:$Y$1001,I$1,FALSE))</f>
        <v>-1.8700000000000045</v>
      </c>
      <c r="J190" s="11">
        <f>IF(F190="",-1,(F190-AVERAGE(F$4:F$1002))/STDEV(F$4:F$1002))</f>
        <v>-1</v>
      </c>
      <c r="K190" s="11">
        <f>IF(G190="",-1,(G190-AVERAGE(G$4:G$1002))/STDEV(G$4:G$1002))</f>
        <v>-0.37277755437383631</v>
      </c>
      <c r="L190" s="11">
        <f>IF(H190="",-1,(H190-AVERAGE(H$4:H$1002))/STDEV(H$4:H$1002))</f>
        <v>-1</v>
      </c>
      <c r="M190" s="11">
        <f>IF(I190="",-1,(I190-AVERAGE(I$4:I$1002))/STDEV(I$4:I$1002))</f>
        <v>-0.44355778789128453</v>
      </c>
      <c r="N190" s="11">
        <f>($J$2*J190+$K$2*K190+$L$2*L190+$M$2*M190+3*AVERAGE(J190:K190)+2*AVERAGE(L190:M190))/(SUM($J$2:$M$2)+5)</f>
        <v>-0.59884842293115659</v>
      </c>
      <c r="O190" s="11">
        <f>($J$2*J190+$K$2*K190+$L$2*L190+$M$2*M190+3*AVERAGE(J190:K190)+2*AVERAGE(L190:M190))/(SUM($J$2:$M$2)+5)+P190+Q190</f>
        <v>-0.79884842293115654</v>
      </c>
      <c r="P190">
        <f>VLOOKUP(D190,COND!$A$2:$B$35,2,FALSE)</f>
        <v>0.1</v>
      </c>
      <c r="Q190">
        <f>VLOOKUP(C190,COND!$D$2:$E$14,2,FALSE)</f>
        <v>-0.3</v>
      </c>
      <c r="R190" s="11">
        <f>STANDARDIZE(O190,AVERAGE($O$4:$O$203),STDEV($O$4:$O$203))</f>
        <v>-1.0569529693676596</v>
      </c>
      <c r="S190" s="14">
        <f>RANK(O190,$O$4:$O$1002)</f>
        <v>187</v>
      </c>
      <c r="T190" s="14">
        <f>RANK(R190,$R$4:$R$203)</f>
        <v>187</v>
      </c>
      <c r="U190">
        <f>IF(F190="",0,F190)+G190</f>
        <v>17.5</v>
      </c>
      <c r="V190">
        <f>MAX($U$4:$U$203)-U190</f>
        <v>99.6</v>
      </c>
      <c r="W190" t="e">
        <f>VLOOKUP(B190,Summary!$Q$3:$U$575,5,FALSE)</f>
        <v>#N/A</v>
      </c>
      <c r="X190" s="15" t="e">
        <f>AVERAGE(F190:G190)+AVERAGE(F190:G190)/(ABS(F190-G190))</f>
        <v>#VALUE!</v>
      </c>
      <c r="Y190" s="15" t="e">
        <f>AVERAGE(H190:I190)+AVERAGE(H190:I190)/(ABS(I190-H190))</f>
        <v>#VALUE!</v>
      </c>
    </row>
    <row r="191" spans="1:25" ht="15.75" thickBot="1">
      <c r="A191">
        <f>RANK(G191,$G$4:$G$1202)</f>
        <v>192</v>
      </c>
      <c r="B191" s="7" t="s">
        <v>455</v>
      </c>
      <c r="C191" t="str">
        <f>IF(ISNA(VLOOKUP($B191,Batters2!$B$1:$Y$1001,C$1,FALSE)),"",VLOOKUP($B191,Batters2!$B$1:$Y$1001,C$1,FALSE))</f>
        <v>C</v>
      </c>
      <c r="D191">
        <f>IF(ISNA(VLOOKUP($B191,Batters2!$B$1:$Y$1001,D$1,FALSE)),"",VLOOKUP($B191,Batters2!$B$1:$Y$1001,D$1,FALSE)+1)</f>
        <v>29</v>
      </c>
      <c r="E191" t="str">
        <f>IF(ISNA(VLOOKUP($B191,Batters2!$B$1:$Y$1001,E$1,FALSE)),"",VLOOKUP($B191,Batters2!$B$1:$Y$1001,E$1,FALSE))</f>
        <v>CL</v>
      </c>
      <c r="F191" t="str">
        <f>IF(ISNA(VLOOKUP($B191,Batters1!$B$1:$Y$985,F$1,FALSE)),"",VLOOKUP($B191,Batters1!$B$1:$Y$985,F$1,FALSE))</f>
        <v/>
      </c>
      <c r="G191">
        <f>IF(ISNA(VLOOKUP($B191,Batters2!$B$1:$Y$1001,G$1,FALSE)),"",VLOOKUP($B191,Batters2!$B$1:$Y$1001,G$1,FALSE))</f>
        <v>6.5</v>
      </c>
      <c r="H191" t="str">
        <f>IF(ISNA(VLOOKUP($B191,Batters1!$B$1:$Y$985,H$1,FALSE)),"",VLOOKUP($B191,Batters1!$B$1:$Y$985,H$1,FALSE))</f>
        <v/>
      </c>
      <c r="I191">
        <f>IF(ISNA(VLOOKUP($B191,Batters2!$B$1:$Y$1001,I$1,FALSE)),"",VLOOKUP($B191,Batters2!$B$1:$Y$1001,I$1,FALSE))</f>
        <v>-16.260000000000005</v>
      </c>
      <c r="J191" s="11">
        <f>IF(F191="",-1,(F191-AVERAGE(F$4:F$1002))/STDEV(F$4:F$1002))</f>
        <v>-1</v>
      </c>
      <c r="K191" s="11">
        <f>IF(G191="",-1,(G191-AVERAGE(G$4:G$1002))/STDEV(G$4:G$1002))</f>
        <v>-1.1344666224730666</v>
      </c>
      <c r="L191" s="11">
        <f>IF(H191="",-1,(H191-AVERAGE(H$4:H$1002))/STDEV(H$4:H$1002))</f>
        <v>-1</v>
      </c>
      <c r="M191" s="11">
        <f>IF(I191="",-1,(I191-AVERAGE(I$4:I$1002))/STDEV(I$4:I$1002))</f>
        <v>-1.6418449819279282</v>
      </c>
      <c r="N191" s="11">
        <f>($J$2*J191+$K$2*K191+$L$2*L191+$M$2*M191+3*AVERAGE(J191:K191)+2*AVERAGE(L191:M191))/(SUM($J$2:$M$2)+5)</f>
        <v>-1.2450383115007202</v>
      </c>
      <c r="O191" s="11">
        <f>($J$2*J191+$K$2*K191+$L$2*L191+$M$2*M191+3*AVERAGE(J191:K191)+2*AVERAGE(L191:M191))/(SUM($J$2:$M$2)+5)+P191+Q191</f>
        <v>-0.84503831150072028</v>
      </c>
      <c r="P191">
        <f>VLOOKUP(D191,COND!$A$2:$B$35,2,FALSE)</f>
        <v>0.2</v>
      </c>
      <c r="Q191">
        <f>VLOOKUP(C191,COND!$D$2:$E$14,2,FALSE)</f>
        <v>0.2</v>
      </c>
      <c r="R191" s="11">
        <f>STANDARDIZE(O191,AVERAGE($O$4:$O$203),STDEV($O$4:$O$203))</f>
        <v>-1.1124726497128079</v>
      </c>
      <c r="S191" s="14">
        <f>RANK(O191,$O$4:$O$1002)</f>
        <v>188</v>
      </c>
      <c r="T191" s="14">
        <f>RANK(R191,$R$4:$R$203)</f>
        <v>188</v>
      </c>
      <c r="U191">
        <f>IF(F191="",0,F191)+G191</f>
        <v>6.5</v>
      </c>
      <c r="V191">
        <f>MAX($U$4:$U$203)-U191</f>
        <v>110.6</v>
      </c>
      <c r="W191" t="e">
        <f>VLOOKUP(B191,Summary!$Q$3:$U$575,5,FALSE)</f>
        <v>#N/A</v>
      </c>
      <c r="X191" s="15" t="e">
        <f>AVERAGE(F191:G191)+AVERAGE(F191:G191)/(ABS(F191-G191))</f>
        <v>#VALUE!</v>
      </c>
      <c r="Y191" s="15" t="e">
        <f>AVERAGE(H191:I191)+AVERAGE(H191:I191)/(ABS(I191-H191))</f>
        <v>#VALUE!</v>
      </c>
    </row>
    <row r="192" spans="1:25" ht="15.75" thickBot="1">
      <c r="A192">
        <f>RANK(G192,$G$4:$G$1202)</f>
        <v>152</v>
      </c>
      <c r="B192" s="7" t="s">
        <v>191</v>
      </c>
      <c r="C192" t="str">
        <f>IF(ISNA(VLOOKUP($B192,Batters2!$B$1:$Y$1001,C$1,FALSE)),"",VLOOKUP($B192,Batters2!$B$1:$Y$1001,C$1,FALSE))</f>
        <v>3B</v>
      </c>
      <c r="D192">
        <f>IF(ISNA(VLOOKUP($B192,Batters2!$B$1:$Y$1001,D$1,FALSE)),"",VLOOKUP($B192,Batters2!$B$1:$Y$1001,D$1,FALSE)+1)</f>
        <v>32</v>
      </c>
      <c r="E192" t="str">
        <f>IF(ISNA(VLOOKUP($B192,Batters2!$B$1:$Y$1001,E$1,FALSE)),"",VLOOKUP($B192,Batters2!$B$1:$Y$1001,E$1,FALSE))</f>
        <v>OMA</v>
      </c>
      <c r="F192" t="str">
        <f>IF(ISNA(VLOOKUP($B192,Batters1!$B$1:$Y$985,F$1,FALSE)),"",VLOOKUP($B192,Batters1!$B$1:$Y$985,F$1,FALSE))</f>
        <v/>
      </c>
      <c r="G192">
        <f>IF(ISNA(VLOOKUP($B192,Batters2!$B$1:$Y$1001,G$1,FALSE)),"",VLOOKUP($B192,Batters2!$B$1:$Y$1001,G$1,FALSE))</f>
        <v>10.8</v>
      </c>
      <c r="H192" t="str">
        <f>IF(ISNA(VLOOKUP($B192,Batters1!$B$1:$Y$985,H$1,FALSE)),"",VLOOKUP($B192,Batters1!$B$1:$Y$985,H$1,FALSE))</f>
        <v/>
      </c>
      <c r="I192">
        <f>IF(ISNA(VLOOKUP($B192,Batters2!$B$1:$Y$1001,I$1,FALSE)),"",VLOOKUP($B192,Batters2!$B$1:$Y$1001,I$1,FALSE))</f>
        <v>-5.7799999999999967</v>
      </c>
      <c r="J192" s="11">
        <f>IF(F192="",-1,(F192-AVERAGE(F$4:F$1002))/STDEV(F$4:F$1002))</f>
        <v>-1</v>
      </c>
      <c r="K192" s="11">
        <f>IF(G192="",-1,(G192-AVERAGE(G$4:G$1002))/STDEV(G$4:G$1002))</f>
        <v>-0.83671544130700382</v>
      </c>
      <c r="L192" s="11">
        <f>IF(H192="",-1,(H192-AVERAGE(H$4:H$1002))/STDEV(H$4:H$1002))</f>
        <v>-1</v>
      </c>
      <c r="M192" s="11">
        <f>IF(I192="",-1,(I192-AVERAGE(I$4:I$1002))/STDEV(I$4:I$1002))</f>
        <v>-0.76915215402632742</v>
      </c>
      <c r="N192" s="11">
        <f>($J$2*J192+$K$2*K192+$L$2*L192+$M$2*M192+3*AVERAGE(J192:K192)+2*AVERAGE(L192:M192))/(SUM($J$2:$M$2)+5)</f>
        <v>-0.86939766649103578</v>
      </c>
      <c r="O192" s="11">
        <f>($J$2*J192+$K$2*K192+$L$2*L192+$M$2*M192+3*AVERAGE(J192:K192)+2*AVERAGE(L192:M192))/(SUM($J$2:$M$2)+5)+P192+Q192</f>
        <v>-0.86939766649103578</v>
      </c>
      <c r="P192">
        <f>VLOOKUP(D192,COND!$A$2:$B$35,2,FALSE)</f>
        <v>-0.1</v>
      </c>
      <c r="Q192">
        <f>VLOOKUP(C192,COND!$D$2:$E$14,2,FALSE)</f>
        <v>0.1</v>
      </c>
      <c r="R192" s="11">
        <f>STANDARDIZE(O192,AVERAGE($O$4:$O$203),STDEV($O$4:$O$203))</f>
        <v>-1.1417522960674318</v>
      </c>
      <c r="S192" s="14">
        <f>RANK(O192,$O$4:$O$1002)</f>
        <v>189</v>
      </c>
      <c r="T192" s="14">
        <f>RANK(R192,$R$4:$R$203)</f>
        <v>189</v>
      </c>
      <c r="U192">
        <f>IF(F192="",0,F192)+G192</f>
        <v>10.8</v>
      </c>
      <c r="V192">
        <f>MAX($U$4:$U$203)-U192</f>
        <v>106.3</v>
      </c>
      <c r="W192" t="e">
        <f>VLOOKUP(B192,Summary!$Q$3:$U$575,5,FALSE)</f>
        <v>#N/A</v>
      </c>
      <c r="X192" s="15" t="e">
        <f>AVERAGE(F192:G192)+AVERAGE(F192:G192)/(ABS(F192-G192))</f>
        <v>#VALUE!</v>
      </c>
      <c r="Y192" s="15" t="e">
        <f>AVERAGE(H192:I192)+AVERAGE(H192:I192)/(ABS(I192-H192))</f>
        <v>#VALUE!</v>
      </c>
    </row>
    <row r="193" spans="1:25" ht="15.75" thickBot="1">
      <c r="A193">
        <f>RANK(G193,$G$4:$G$1202)</f>
        <v>181</v>
      </c>
      <c r="B193" s="4" t="s">
        <v>224</v>
      </c>
      <c r="C193" t="str">
        <f>IF(ISNA(VLOOKUP($B193,Batters2!$B$1:$Y$1001,C$1,FALSE)),"",VLOOKUP($B193,Batters2!$B$1:$Y$1001,C$1,FALSE))</f>
        <v>1B</v>
      </c>
      <c r="D193">
        <f>IF(ISNA(VLOOKUP($B193,Batters2!$B$1:$Y$1001,D$1,FALSE)),"",VLOOKUP($B193,Batters2!$B$1:$Y$1001,D$1,FALSE)+1)</f>
        <v>29</v>
      </c>
      <c r="E193" t="str">
        <f>IF(ISNA(VLOOKUP($B193,Batters2!$B$1:$Y$1001,E$1,FALSE)),"",VLOOKUP($B193,Batters2!$B$1:$Y$1001,E$1,FALSE))</f>
        <v>MAN</v>
      </c>
      <c r="F193" t="str">
        <f>IF(ISNA(VLOOKUP($B193,Batters1!$B$1:$Y$985,F$1,FALSE)),"",VLOOKUP($B193,Batters1!$B$1:$Y$985,F$1,FALSE))</f>
        <v/>
      </c>
      <c r="G193">
        <f>IF(ISNA(VLOOKUP($B193,Batters2!$B$1:$Y$1001,G$1,FALSE)),"",VLOOKUP($B193,Batters2!$B$1:$Y$1001,G$1,FALSE))</f>
        <v>7.2</v>
      </c>
      <c r="H193" t="str">
        <f>IF(ISNA(VLOOKUP($B193,Batters1!$B$1:$Y$985,H$1,FALSE)),"",VLOOKUP($B193,Batters1!$B$1:$Y$985,H$1,FALSE))</f>
        <v/>
      </c>
      <c r="I193">
        <f>IF(ISNA(VLOOKUP($B193,Batters2!$B$1:$Y$1001,I$1,FALSE)),"",VLOOKUP($B193,Batters2!$B$1:$Y$1001,I$1,FALSE))</f>
        <v>-0.80000000000000515</v>
      </c>
      <c r="J193" s="11">
        <f>IF(F193="",-1,(F193-AVERAGE(F$4:F$1002))/STDEV(F$4:F$1002))</f>
        <v>-1</v>
      </c>
      <c r="K193" s="11">
        <f>IF(G193="",-1,(G193-AVERAGE(G$4:G$1002))/STDEV(G$4:G$1002))</f>
        <v>-1.0859954999576611</v>
      </c>
      <c r="L193" s="11">
        <f>IF(H193="",-1,(H193-AVERAGE(H$4:H$1002))/STDEV(H$4:H$1002))</f>
        <v>-1</v>
      </c>
      <c r="M193" s="11">
        <f>IF(I193="",-1,(I193-AVERAGE(I$4:I$1002))/STDEV(I$4:I$1002))</f>
        <v>-0.35445651634026254</v>
      </c>
      <c r="N193" s="11">
        <f>($J$2*J193+$K$2*K193+$L$2*L193+$M$2*M193+3*AVERAGE(J193:K193)+2*AVERAGE(L193:M193))/(SUM($J$2:$M$2)+5)</f>
        <v>-0.83531118974008511</v>
      </c>
      <c r="O193" s="11">
        <f>($J$2*J193+$K$2*K193+$L$2*L193+$M$2*M193+3*AVERAGE(J193:K193)+2*AVERAGE(L193:M193))/(SUM($J$2:$M$2)+5)+P193+Q193</f>
        <v>-0.9353111897400852</v>
      </c>
      <c r="P193">
        <f>VLOOKUP(D193,COND!$A$2:$B$35,2,FALSE)</f>
        <v>0.2</v>
      </c>
      <c r="Q193">
        <f>VLOOKUP(C193,COND!$D$2:$E$14,2,FALSE)</f>
        <v>-0.3</v>
      </c>
      <c r="R193" s="11">
        <f>STANDARDIZE(O193,AVERAGE($O$4:$O$203),STDEV($O$4:$O$203))</f>
        <v>-1.2209795437300532</v>
      </c>
      <c r="S193" s="14">
        <f>RANK(O193,$O$4:$O$1002)</f>
        <v>190</v>
      </c>
      <c r="T193" s="14">
        <f>RANK(R193,$R$4:$R$203)</f>
        <v>190</v>
      </c>
      <c r="U193">
        <f>IF(F193="",0,F193)+G193</f>
        <v>7.2</v>
      </c>
      <c r="V193">
        <f>MAX($U$4:$U$203)-U193</f>
        <v>109.89999999999999</v>
      </c>
      <c r="W193" t="e">
        <f>VLOOKUP(B193,Summary!$Q$3:$U$575,5,FALSE)</f>
        <v>#N/A</v>
      </c>
      <c r="X193" s="15" t="e">
        <f>AVERAGE(F193:G193)+AVERAGE(F193:G193)/(ABS(F193-G193))</f>
        <v>#VALUE!</v>
      </c>
      <c r="Y193" s="15" t="e">
        <f>AVERAGE(H193:I193)+AVERAGE(H193:I193)/(ABS(I193-H193))</f>
        <v>#VALUE!</v>
      </c>
    </row>
    <row r="194" spans="1:25" ht="15.75" thickBot="1">
      <c r="A194">
        <f>RANK(G194,$G$4:$G$1202)</f>
        <v>187</v>
      </c>
      <c r="B194" s="4" t="s">
        <v>687</v>
      </c>
      <c r="C194" t="str">
        <f>IF(ISNA(VLOOKUP($B194,Batters2!$B$1:$Y$1001,C$1,FALSE)),"",VLOOKUP($B194,Batters2!$B$1:$Y$1001,C$1,FALSE))</f>
        <v>2B</v>
      </c>
      <c r="D194">
        <f>IF(ISNA(VLOOKUP($B194,Batters2!$B$1:$Y$1001,D$1,FALSE)),"",VLOOKUP($B194,Batters2!$B$1:$Y$1001,D$1,FALSE)+1)</f>
        <v>33</v>
      </c>
      <c r="E194" t="str">
        <f>IF(ISNA(VLOOKUP($B194,Batters2!$B$1:$Y$1001,E$1,FALSE)),"",VLOOKUP($B194,Batters2!$B$1:$Y$1001,E$1,FALSE))</f>
        <v>CON</v>
      </c>
      <c r="F194" t="str">
        <f>IF(ISNA(VLOOKUP($B194,Batters1!$B$1:$Y$985,F$1,FALSE)),"",VLOOKUP($B194,Batters1!$B$1:$Y$985,F$1,FALSE))</f>
        <v/>
      </c>
      <c r="G194">
        <f>IF(ISNA(VLOOKUP($B194,Batters2!$B$1:$Y$1001,G$1,FALSE)),"",VLOOKUP($B194,Batters2!$B$1:$Y$1001,G$1,FALSE))</f>
        <v>7</v>
      </c>
      <c r="H194" t="str">
        <f>IF(ISNA(VLOOKUP($B194,Batters1!$B$1:$Y$985,H$1,FALSE)),"",VLOOKUP($B194,Batters1!$B$1:$Y$985,H$1,FALSE))</f>
        <v/>
      </c>
      <c r="I194">
        <f>IF(ISNA(VLOOKUP($B194,Batters2!$B$1:$Y$1001,I$1,FALSE)),"",VLOOKUP($B194,Batters2!$B$1:$Y$1001,I$1,FALSE))</f>
        <v>0.34999999999999676</v>
      </c>
      <c r="J194" s="11">
        <f>IF(F194="",-1,(F194-AVERAGE(F$4:F$1002))/STDEV(F$4:F$1002))</f>
        <v>-1</v>
      </c>
      <c r="K194" s="11">
        <f>IF(G194="",-1,(G194-AVERAGE(G$4:G$1002))/STDEV(G$4:G$1002))</f>
        <v>-1.0998443921049197</v>
      </c>
      <c r="L194" s="11">
        <f>IF(H194="",-1,(H194-AVERAGE(H$4:H$1002))/STDEV(H$4:H$1002))</f>
        <v>-1</v>
      </c>
      <c r="M194" s="11">
        <f>IF(I194="",-1,(I194-AVERAGE(I$4:I$1002))/STDEV(I$4:I$1002))</f>
        <v>-0.25869346747701422</v>
      </c>
      <c r="N194" s="11">
        <f>($J$2*J194+$K$2*K194+$L$2*L194+$M$2*M194+3*AVERAGE(J194:K194)+2*AVERAGE(L194:M194))/(SUM($J$2:$M$2)+5)</f>
        <v>-0.81128398283612668</v>
      </c>
      <c r="O194" s="11">
        <f>($J$2*J194+$K$2*K194+$L$2*L194+$M$2*M194+3*AVERAGE(J194:K194)+2*AVERAGE(L194:M194))/(SUM($J$2:$M$2)+5)+P194+Q194</f>
        <v>-0.9612839828361267</v>
      </c>
      <c r="P194">
        <f>VLOOKUP(D194,COND!$A$2:$B$35,2,FALSE)</f>
        <v>-0.25</v>
      </c>
      <c r="Q194">
        <f>VLOOKUP(C194,COND!$D$2:$E$14,2,FALSE)</f>
        <v>0.1</v>
      </c>
      <c r="R194" s="11">
        <f>STANDARDIZE(O194,AVERAGE($O$4:$O$203),STDEV($O$4:$O$203))</f>
        <v>-1.252198522927009</v>
      </c>
      <c r="S194" s="14">
        <f>RANK(O194,$O$4:$O$1002)</f>
        <v>191</v>
      </c>
      <c r="T194" s="14">
        <f>RANK(R194,$R$4:$R$203)</f>
        <v>191</v>
      </c>
      <c r="U194">
        <f>IF(F194="",0,F194)+G194</f>
        <v>7</v>
      </c>
      <c r="V194">
        <f>MAX($U$4:$U$203)-U194</f>
        <v>110.1</v>
      </c>
      <c r="W194" t="e">
        <f>VLOOKUP(B194,Summary!$Q$3:$U$575,5,FALSE)</f>
        <v>#N/A</v>
      </c>
      <c r="X194" s="15" t="e">
        <f>AVERAGE(F194:G194)+AVERAGE(F194:G194)/(ABS(F194-G194))</f>
        <v>#VALUE!</v>
      </c>
      <c r="Y194" s="15" t="e">
        <f>AVERAGE(H194:I194)+AVERAGE(H194:I194)/(ABS(I194-H194))</f>
        <v>#VALUE!</v>
      </c>
    </row>
    <row r="195" spans="1:25" ht="15.75" thickBot="1">
      <c r="A195">
        <f>RANK(G195,$G$4:$G$1202)</f>
        <v>127</v>
      </c>
      <c r="B195" s="4" t="s">
        <v>384</v>
      </c>
      <c r="C195" t="str">
        <f>IF(ISNA(VLOOKUP($B195,Batters2!$B$1:$Y$1001,C$1,FALSE)),"",VLOOKUP($B195,Batters2!$B$1:$Y$1001,C$1,FALSE))</f>
        <v>RF</v>
      </c>
      <c r="D195">
        <f>IF(ISNA(VLOOKUP($B195,Batters2!$B$1:$Y$1001,D$1,FALSE)),"",VLOOKUP($B195,Batters2!$B$1:$Y$1001,D$1,FALSE)+1)</f>
        <v>31</v>
      </c>
      <c r="E195" t="str">
        <f>IF(ISNA(VLOOKUP($B195,Batters2!$B$1:$Y$1001,E$1,FALSE)),"",VLOOKUP($B195,Batters2!$B$1:$Y$1001,E$1,FALSE))</f>
        <v>GLO</v>
      </c>
      <c r="F195">
        <f>IF(ISNA(VLOOKUP($B195,Batters1!$B$1:$Y$985,F$1,FALSE)),"",VLOOKUP($B195,Batters1!$B$1:$Y$985,F$1,FALSE))</f>
        <v>20.5</v>
      </c>
      <c r="G195">
        <f>IF(ISNA(VLOOKUP($B195,Batters2!$B$1:$Y$1001,G$1,FALSE)),"",VLOOKUP($B195,Batters2!$B$1:$Y$1001,G$1,FALSE))</f>
        <v>13.2</v>
      </c>
      <c r="H195">
        <f>IF(ISNA(VLOOKUP($B195,Batters1!$B$1:$Y$985,H$1,FALSE)),"",VLOOKUP($B195,Batters1!$B$1:$Y$985,H$1,FALSE))</f>
        <v>5.8300000000000081</v>
      </c>
      <c r="I195">
        <f>IF(ISNA(VLOOKUP($B195,Batters2!$B$1:$Y$1001,I$1,FALSE)),"",VLOOKUP($B195,Batters2!$B$1:$Y$1001,I$1,FALSE))</f>
        <v>-19.920000000000016</v>
      </c>
      <c r="J195" s="11">
        <f>IF(F195="",-1,(F195-AVERAGE(F$4:F$1002))/STDEV(F$4:F$1002))</f>
        <v>-0.41649840654367093</v>
      </c>
      <c r="K195" s="11">
        <f>IF(G195="",-1,(G195-AVERAGE(G$4:G$1002))/STDEV(G$4:G$1002))</f>
        <v>-0.67052873553989911</v>
      </c>
      <c r="L195" s="11">
        <f>IF(H195="",-1,(H195-AVERAGE(H$4:H$1002))/STDEV(H$4:H$1002))</f>
        <v>-7.4465889009324451E-2</v>
      </c>
      <c r="M195" s="11">
        <f>IF(I195="",-1,(I195-AVERAGE(I$4:I$1002))/STDEV(I$4:I$1002))</f>
        <v>-1.9466212939622665</v>
      </c>
      <c r="N195" s="11">
        <f>($J$2*J195+$K$2*K195+$L$2*L195+$M$2*M195+3*AVERAGE(J195:K195)+2*AVERAGE(L195:M195))/(SUM($J$2:$M$2)+5)</f>
        <v>-0.9314558176651957</v>
      </c>
      <c r="O195" s="11">
        <f>($J$2*J195+$K$2*K195+$L$2*L195+$M$2*M195+3*AVERAGE(J195:K195)+2*AVERAGE(L195:M195))/(SUM($J$2:$M$2)+5)+P195+Q195</f>
        <v>-1.0314558176651958</v>
      </c>
      <c r="P195">
        <f>VLOOKUP(D195,COND!$A$2:$B$35,2,FALSE)</f>
        <v>0</v>
      </c>
      <c r="Q195">
        <f>VLOOKUP(C195,COND!$D$2:$E$14,2,FALSE)</f>
        <v>-0.1</v>
      </c>
      <c r="R195" s="11">
        <f>STANDARDIZE(O195,AVERAGE($O$4:$O$203),STDEV($O$4:$O$203))</f>
        <v>-1.3365442089546997</v>
      </c>
      <c r="S195" s="14">
        <f>RANK(O195,$O$4:$O$1002)</f>
        <v>192</v>
      </c>
      <c r="T195" s="14">
        <f>RANK(R195,$R$4:$R$203)</f>
        <v>192</v>
      </c>
      <c r="U195">
        <f>IF(F195="",0,F195)+G195</f>
        <v>33.700000000000003</v>
      </c>
      <c r="V195">
        <f>MAX($U$4:$U$203)-U195</f>
        <v>83.399999999999991</v>
      </c>
      <c r="W195" t="e">
        <f>VLOOKUP(B195,Summary!$Q$3:$U$575,5,FALSE)</f>
        <v>#N/A</v>
      </c>
      <c r="X195" s="15">
        <f>AVERAGE(F195:G195)+AVERAGE(F195:G195)/(ABS(F195-G195))</f>
        <v>19.158219178082192</v>
      </c>
      <c r="Y195" s="15">
        <f>AVERAGE(H195:I195)+AVERAGE(H195:I195)/(ABS(I195-H195))</f>
        <v>-7.3185922330097117</v>
      </c>
    </row>
    <row r="196" spans="1:25" ht="15.75" thickBot="1">
      <c r="A196">
        <f>RANK(G196,$G$4:$G$1202)</f>
        <v>198</v>
      </c>
      <c r="B196" s="7" t="s">
        <v>262</v>
      </c>
      <c r="C196" t="str">
        <f>IF(ISNA(VLOOKUP($B196,Batters2!$B$1:$Y$1001,C$1,FALSE)),"",VLOOKUP($B196,Batters2!$B$1:$Y$1001,C$1,FALSE))</f>
        <v>2B</v>
      </c>
      <c r="D196">
        <f>IF(ISNA(VLOOKUP($B196,Batters2!$B$1:$Y$1001,D$1,FALSE)),"",VLOOKUP($B196,Batters2!$B$1:$Y$1001,D$1,FALSE)+1)</f>
        <v>32</v>
      </c>
      <c r="E196" t="str">
        <f>IF(ISNA(VLOOKUP($B196,Batters2!$B$1:$Y$1001,E$1,FALSE)),"",VLOOKUP($B196,Batters2!$B$1:$Y$1001,E$1,FALSE))</f>
        <v>FAR(2)</v>
      </c>
      <c r="F196">
        <f>IF(ISNA(VLOOKUP($B196,Batters1!$B$1:$Y$985,F$1,FALSE)),"",VLOOKUP($B196,Batters1!$B$1:$Y$985,F$1,FALSE))</f>
        <v>22.8</v>
      </c>
      <c r="G196">
        <f>IF(ISNA(VLOOKUP($B196,Batters2!$B$1:$Y$1001,G$1,FALSE)),"",VLOOKUP($B196,Batters2!$B$1:$Y$1001,G$1,FALSE))</f>
        <v>6.2</v>
      </c>
      <c r="H196">
        <f>IF(ISNA(VLOOKUP($B196,Batters1!$B$1:$Y$985,H$1,FALSE)),"",VLOOKUP($B196,Batters1!$B$1:$Y$985,H$1,FALSE))</f>
        <v>-2.7999999999999954</v>
      </c>
      <c r="I196">
        <f>IF(ISNA(VLOOKUP($B196,Batters2!$B$1:$Y$1001,I$1,FALSE)),"",VLOOKUP($B196,Batters2!$B$1:$Y$1001,I$1,FALSE))</f>
        <v>-16.96</v>
      </c>
      <c r="J196" s="11">
        <f>IF(F196="",-1,(F196-AVERAGE(F$4:F$1002))/STDEV(F$4:F$1002))</f>
        <v>-0.27406516862123298</v>
      </c>
      <c r="K196" s="11">
        <f>IF(G196="",-1,(G196-AVERAGE(G$4:G$1002))/STDEV(G$4:G$1002))</f>
        <v>-1.1552399606939547</v>
      </c>
      <c r="L196" s="11">
        <f>IF(H196="",-1,(H196-AVERAGE(H$4:H$1002))/STDEV(H$4:H$1002))</f>
        <v>-0.68201913384194779</v>
      </c>
      <c r="M196" s="11">
        <f>IF(I196="",-1,(I196-AVERAGE(I$4:I$1002))/STDEV(I$4:I$1002))</f>
        <v>-1.7001355334099049</v>
      </c>
      <c r="N196" s="11">
        <f>($J$2*J196+$K$2*K196+$L$2*L196+$M$2*M196+3*AVERAGE(J196:K196)+2*AVERAGE(L196:M196))/(SUM($J$2:$M$2)+5)</f>
        <v>-1.0869495243517107</v>
      </c>
      <c r="O196" s="11">
        <f>($J$2*J196+$K$2*K196+$L$2*L196+$M$2*M196+3*AVERAGE(J196:K196)+2*AVERAGE(L196:M196))/(SUM($J$2:$M$2)+5)+P196+Q196</f>
        <v>-1.0869495243517107</v>
      </c>
      <c r="P196">
        <f>VLOOKUP(D196,COND!$A$2:$B$35,2,FALSE)</f>
        <v>-0.1</v>
      </c>
      <c r="Q196">
        <f>VLOOKUP(C196,COND!$D$2:$E$14,2,FALSE)</f>
        <v>0.1</v>
      </c>
      <c r="R196" s="11">
        <f>STANDARDIZE(O196,AVERAGE($O$4:$O$203),STDEV($O$4:$O$203))</f>
        <v>-1.4032469647269425</v>
      </c>
      <c r="S196" s="14">
        <f>RANK(O196,$O$4:$O$1002)</f>
        <v>193</v>
      </c>
      <c r="T196" s="14">
        <f>RANK(R196,$R$4:$R$203)</f>
        <v>193</v>
      </c>
      <c r="U196">
        <f>IF(F196="",0,F196)+G196</f>
        <v>29</v>
      </c>
      <c r="V196">
        <f>MAX($U$4:$U$203)-U196</f>
        <v>88.1</v>
      </c>
      <c r="W196" t="e">
        <f>VLOOKUP(B196,Summary!$Q$3:$U$575,5,FALSE)</f>
        <v>#N/A</v>
      </c>
      <c r="X196" s="15">
        <f>AVERAGE(F196:G196)+AVERAGE(F196:G196)/(ABS(F196-G196))</f>
        <v>15.373493975903614</v>
      </c>
      <c r="Y196" s="15">
        <f>AVERAGE(H196:I196)+AVERAGE(H196:I196)/(ABS(I196-H196))</f>
        <v>-10.577740112994348</v>
      </c>
    </row>
    <row r="197" spans="1:25" ht="15.75" thickBot="1">
      <c r="A197">
        <f>RANK(G197,$G$4:$G$1202)</f>
        <v>130</v>
      </c>
      <c r="B197" s="7" t="s">
        <v>233</v>
      </c>
      <c r="C197" t="str">
        <f>IF(ISNA(VLOOKUP($B197,Batters2!$B$1:$Y$1001,C$1,FALSE)),"",VLOOKUP($B197,Batters2!$B$1:$Y$1001,C$1,FALSE))</f>
        <v>1B</v>
      </c>
      <c r="D197">
        <f>IF(ISNA(VLOOKUP($B197,Batters2!$B$1:$Y$1001,D$1,FALSE)),"",VLOOKUP($B197,Batters2!$B$1:$Y$1001,D$1,FALSE)+1)</f>
        <v>32</v>
      </c>
      <c r="E197" t="str">
        <f>IF(ISNA(VLOOKUP($B197,Batters2!$B$1:$Y$1001,E$1,FALSE)),"",VLOOKUP($B197,Batters2!$B$1:$Y$1001,E$1,FALSE))</f>
        <v>NO</v>
      </c>
      <c r="F197" t="str">
        <f>IF(ISNA(VLOOKUP($B197,Batters1!$B$1:$Y$985,F$1,FALSE)),"",VLOOKUP($B197,Batters1!$B$1:$Y$985,F$1,FALSE))</f>
        <v/>
      </c>
      <c r="G197">
        <f>IF(ISNA(VLOOKUP($B197,Batters2!$B$1:$Y$1001,G$1,FALSE)),"",VLOOKUP($B197,Batters2!$B$1:$Y$1001,G$1,FALSE))</f>
        <v>13</v>
      </c>
      <c r="H197" t="str">
        <f>IF(ISNA(VLOOKUP($B197,Batters1!$B$1:$Y$985,H$1,FALSE)),"",VLOOKUP($B197,Batters1!$B$1:$Y$985,H$1,FALSE))</f>
        <v/>
      </c>
      <c r="I197">
        <f>IF(ISNA(VLOOKUP($B197,Batters2!$B$1:$Y$1001,I$1,FALSE)),"",VLOOKUP($B197,Batters2!$B$1:$Y$1001,I$1,FALSE))</f>
        <v>-1.5100000000000087</v>
      </c>
      <c r="J197" s="11">
        <f>IF(F197="",-1,(F197-AVERAGE(F$4:F$1002))/STDEV(F$4:F$1002))</f>
        <v>-1</v>
      </c>
      <c r="K197" s="11">
        <f>IF(G197="",-1,(G197-AVERAGE(G$4:G$1002))/STDEV(G$4:G$1002))</f>
        <v>-0.68437762768715782</v>
      </c>
      <c r="L197" s="11">
        <f>IF(H197="",-1,(H197-AVERAGE(H$4:H$1002))/STDEV(H$4:H$1002))</f>
        <v>-1</v>
      </c>
      <c r="M197" s="11">
        <f>IF(I197="",-1,(I197-AVERAGE(I$4:I$1002))/STDEV(I$4:I$1002))</f>
        <v>-0.4135797899862681</v>
      </c>
      <c r="N197" s="11">
        <f>($J$2*J197+$K$2*K197+$L$2*L197+$M$2*M197+3*AVERAGE(J197:K197)+2*AVERAGE(L197:M197))/(SUM($J$2:$M$2)+5)</f>
        <v>-0.70488123327150942</v>
      </c>
      <c r="O197" s="11">
        <f>($J$2*J197+$K$2*K197+$L$2*L197+$M$2*M197+3*AVERAGE(J197:K197)+2*AVERAGE(L197:M197))/(SUM($J$2:$M$2)+5)+P197+Q197</f>
        <v>-1.1048812332715094</v>
      </c>
      <c r="P197">
        <f>VLOOKUP(D197,COND!$A$2:$B$35,2,FALSE)</f>
        <v>-0.1</v>
      </c>
      <c r="Q197">
        <f>VLOOKUP(C197,COND!$D$2:$E$14,2,FALSE)</f>
        <v>-0.3</v>
      </c>
      <c r="R197" s="11">
        <f>STANDARDIZE(O197,AVERAGE($O$4:$O$203),STDEV($O$4:$O$203))</f>
        <v>-1.4248006592280695</v>
      </c>
      <c r="S197" s="14">
        <f>RANK(O197,$O$4:$O$1002)</f>
        <v>194</v>
      </c>
      <c r="T197" s="14">
        <f>RANK(R197,$R$4:$R$203)</f>
        <v>194</v>
      </c>
      <c r="U197">
        <f>IF(F197="",0,F197)+G197</f>
        <v>13</v>
      </c>
      <c r="V197">
        <f>MAX($U$4:$U$203)-U197</f>
        <v>104.1</v>
      </c>
      <c r="W197" t="e">
        <f>VLOOKUP(B197,Summary!$Q$3:$U$575,5,FALSE)</f>
        <v>#N/A</v>
      </c>
      <c r="X197" s="15" t="e">
        <f>AVERAGE(F197:G197)+AVERAGE(F197:G197)/(ABS(F197-G197))</f>
        <v>#VALUE!</v>
      </c>
      <c r="Y197" s="15" t="e">
        <f>AVERAGE(H197:I197)+AVERAGE(H197:I197)/(ABS(I197-H197))</f>
        <v>#VALUE!</v>
      </c>
    </row>
    <row r="198" spans="1:25" ht="15.75" thickBot="1">
      <c r="A198">
        <f>RANK(G198,$G$4:$G$1202)</f>
        <v>167</v>
      </c>
      <c r="B198" s="4" t="s">
        <v>68</v>
      </c>
      <c r="C198" t="str">
        <f>IF(ISNA(VLOOKUP($B198,Batters2!$B$1:$Y$1001,C$1,FALSE)),"",VLOOKUP($B198,Batters2!$B$1:$Y$1001,C$1,FALSE))</f>
        <v>C</v>
      </c>
      <c r="D198">
        <f>IF(ISNA(VLOOKUP($B198,Batters2!$B$1:$Y$1001,D$1,FALSE)),"",VLOOKUP($B198,Batters2!$B$1:$Y$1001,D$1,FALSE)+1)</f>
        <v>33</v>
      </c>
      <c r="E198" t="str">
        <f>IF(ISNA(VLOOKUP($B198,Batters2!$B$1:$Y$1001,E$1,FALSE)),"",VLOOKUP($B198,Batters2!$B$1:$Y$1001,E$1,FALSE))</f>
        <v>REN</v>
      </c>
      <c r="F198" t="str">
        <f>IF(ISNA(VLOOKUP($B198,Batters1!$B$1:$Y$985,F$1,FALSE)),"",VLOOKUP($B198,Batters1!$B$1:$Y$985,F$1,FALSE))</f>
        <v/>
      </c>
      <c r="G198">
        <f>IF(ISNA(VLOOKUP($B198,Batters2!$B$1:$Y$1001,G$1,FALSE)),"",VLOOKUP($B198,Batters2!$B$1:$Y$1001,G$1,FALSE))</f>
        <v>8.9</v>
      </c>
      <c r="H198" t="str">
        <f>IF(ISNA(VLOOKUP($B198,Batters1!$B$1:$Y$985,H$1,FALSE)),"",VLOOKUP($B198,Batters1!$B$1:$Y$985,H$1,FALSE))</f>
        <v/>
      </c>
      <c r="I198">
        <f>IF(ISNA(VLOOKUP($B198,Batters2!$B$1:$Y$1001,I$1,FALSE)),"",VLOOKUP($B198,Batters2!$B$1:$Y$1001,I$1,FALSE))</f>
        <v>-11.39</v>
      </c>
      <c r="J198" s="11">
        <f>IF(F198="",-1,(F198-AVERAGE(F$4:F$1002))/STDEV(F$4:F$1002))</f>
        <v>-1</v>
      </c>
      <c r="K198" s="11">
        <f>IF(G198="",-1,(G198-AVERAGE(G$4:G$1002))/STDEV(G$4:G$1002))</f>
        <v>-0.96827991670596181</v>
      </c>
      <c r="L198" s="11">
        <f>IF(H198="",-1,(H198-AVERAGE(H$4:H$1002))/STDEV(H$4:H$1002))</f>
        <v>-1</v>
      </c>
      <c r="M198" s="11">
        <f>IF(I198="",-1,(I198-AVERAGE(I$4:I$1002))/STDEV(I$4:I$1002))</f>
        <v>-1.2363092880461728</v>
      </c>
      <c r="N198" s="11">
        <f>($J$2*J198+$K$2*K198+$L$2*L198+$M$2*M198+3*AVERAGE(J198:K198)+2*AVERAGE(L198:M198))/(SUM($J$2:$M$2)+5)</f>
        <v>-1.0601975786227775</v>
      </c>
      <c r="O198" s="11">
        <f>($J$2*J198+$K$2*K198+$L$2*L198+$M$2*M198+3*AVERAGE(J198:K198)+2*AVERAGE(L198:M198))/(SUM($J$2:$M$2)+5)+P198+Q198</f>
        <v>-1.1101975786227776</v>
      </c>
      <c r="P198">
        <f>VLOOKUP(D198,COND!$A$2:$B$35,2,FALSE)</f>
        <v>-0.25</v>
      </c>
      <c r="Q198">
        <f>VLOOKUP(C198,COND!$D$2:$E$14,2,FALSE)</f>
        <v>0.2</v>
      </c>
      <c r="R198" s="11">
        <f>STANDARDIZE(O198,AVERAGE($O$4:$O$203),STDEV($O$4:$O$203))</f>
        <v>-1.4311908412278009</v>
      </c>
      <c r="S198" s="14">
        <f>RANK(O198,$O$4:$O$1002)</f>
        <v>195</v>
      </c>
      <c r="T198" s="14">
        <f>RANK(R198,$R$4:$R$203)</f>
        <v>195</v>
      </c>
      <c r="U198">
        <f>IF(F198="",0,F198)+G198</f>
        <v>8.9</v>
      </c>
      <c r="V198">
        <f>MAX($U$4:$U$203)-U198</f>
        <v>108.19999999999999</v>
      </c>
      <c r="W198" t="e">
        <f>VLOOKUP(B198,Summary!$Q$3:$U$575,5,FALSE)</f>
        <v>#N/A</v>
      </c>
      <c r="X198" s="15" t="e">
        <f>AVERAGE(F198:G198)+AVERAGE(F198:G198)/(ABS(F198-G198))</f>
        <v>#VALUE!</v>
      </c>
      <c r="Y198" s="15" t="e">
        <f>AVERAGE(H198:I198)+AVERAGE(H198:I198)/(ABS(I198-H198))</f>
        <v>#VALUE!</v>
      </c>
    </row>
    <row r="199" spans="1:25" ht="15.75" thickBot="1">
      <c r="A199">
        <f>RANK(G199,$G$4:$G$1202)</f>
        <v>94</v>
      </c>
      <c r="B199" s="7" t="s">
        <v>74</v>
      </c>
      <c r="C199" t="str">
        <f>IF(ISNA(VLOOKUP($B199,Batters2!$B$1:$Y$1001,C$1,FALSE)),"",VLOOKUP($B199,Batters2!$B$1:$Y$1001,C$1,FALSE))</f>
        <v>1B</v>
      </c>
      <c r="D199">
        <f>IF(ISNA(VLOOKUP($B199,Batters2!$B$1:$Y$1001,D$1,FALSE)),"",VLOOKUP($B199,Batters2!$B$1:$Y$1001,D$1,FALSE)+1)</f>
        <v>36</v>
      </c>
      <c r="E199" t="str">
        <f>IF(ISNA(VLOOKUP($B199,Batters2!$B$1:$Y$1001,E$1,FALSE)),"",VLOOKUP($B199,Batters2!$B$1:$Y$1001,E$1,FALSE))</f>
        <v>TEM(2)</v>
      </c>
      <c r="F199" t="str">
        <f>IF(ISNA(VLOOKUP($B199,Batters1!$B$1:$Y$985,F$1,FALSE)),"",VLOOKUP($B199,Batters1!$B$1:$Y$985,F$1,FALSE))</f>
        <v/>
      </c>
      <c r="G199">
        <f>IF(ISNA(VLOOKUP($B199,Batters2!$B$1:$Y$1001,G$1,FALSE)),"",VLOOKUP($B199,Batters2!$B$1:$Y$1001,G$1,FALSE))</f>
        <v>21.4</v>
      </c>
      <c r="H199" t="str">
        <f>IF(ISNA(VLOOKUP($B199,Batters1!$B$1:$Y$985,H$1,FALSE)),"",VLOOKUP($B199,Batters1!$B$1:$Y$985,H$1,FALSE))</f>
        <v/>
      </c>
      <c r="I199">
        <f>IF(ISNA(VLOOKUP($B199,Batters2!$B$1:$Y$1001,I$1,FALSE)),"",VLOOKUP($B199,Batters2!$B$1:$Y$1001,I$1,FALSE))</f>
        <v>15.500000000000004</v>
      </c>
      <c r="J199" s="11">
        <f>IF(F199="",-1,(F199-AVERAGE(F$4:F$1002))/STDEV(F$4:F$1002))</f>
        <v>-1</v>
      </c>
      <c r="K199" s="11">
        <f>IF(G199="",-1,(G199-AVERAGE(G$4:G$1002))/STDEV(G$4:G$1002))</f>
        <v>-0.10272415750229111</v>
      </c>
      <c r="L199" s="11">
        <f>IF(H199="",-1,(H199-AVERAGE(H$4:H$1002))/STDEV(H$4:H$1002))</f>
        <v>-1</v>
      </c>
      <c r="M199" s="11">
        <f>IF(I199="",-1,(I199-AVERAGE(I$4:I$1002))/STDEV(I$4:I$1002))</f>
        <v>1.0028806110257764</v>
      </c>
      <c r="N199" s="11">
        <f>($J$2*J199+$K$2*K199+$L$2*L199+$M$2*M199+3*AVERAGE(J199:K199)+2*AVERAGE(L199:M199))/(SUM($J$2:$M$2)+5)</f>
        <v>-5.882569832995823E-2</v>
      </c>
      <c r="O199" s="11">
        <f>($J$2*J199+$K$2*K199+$L$2*L199+$M$2*M199+3*AVERAGE(J199:K199)+2*AVERAGE(L199:M199))/(SUM($J$2:$M$2)+5)+P199+Q199</f>
        <v>-1.3588256983299583</v>
      </c>
      <c r="P199">
        <f>VLOOKUP(D199,COND!$A$2:$B$35,2,FALSE)</f>
        <v>-1</v>
      </c>
      <c r="Q199">
        <f>VLOOKUP(C199,COND!$D$2:$E$14,2,FALSE)</f>
        <v>-0.3</v>
      </c>
      <c r="R199" s="11">
        <f>STANDARDIZE(O199,AVERAGE($O$4:$O$203),STDEV($O$4:$O$203))</f>
        <v>-1.7300387960170607</v>
      </c>
      <c r="S199" s="14">
        <f>RANK(O199,$O$4:$O$1002)</f>
        <v>196</v>
      </c>
      <c r="T199" s="14">
        <f>RANK(R199,$R$4:$R$203)</f>
        <v>196</v>
      </c>
      <c r="U199">
        <f>IF(F199="",0,F199)+G199</f>
        <v>21.4</v>
      </c>
      <c r="V199">
        <f>MAX($U$4:$U$203)-U199</f>
        <v>95.699999999999989</v>
      </c>
      <c r="W199" t="e">
        <f>VLOOKUP(B199,Summary!$Q$3:$U$575,5,FALSE)</f>
        <v>#N/A</v>
      </c>
      <c r="X199" s="15" t="e">
        <f>AVERAGE(F199:G199)+AVERAGE(F199:G199)/(ABS(F199-G199))</f>
        <v>#VALUE!</v>
      </c>
      <c r="Y199" s="15" t="e">
        <f>AVERAGE(H199:I199)+AVERAGE(H199:I199)/(ABS(I199-H199))</f>
        <v>#VALUE!</v>
      </c>
    </row>
    <row r="200" spans="1:25" ht="15.75" thickBot="1">
      <c r="A200">
        <f>RANK(G200,$G$4:$G$1202)</f>
        <v>168</v>
      </c>
      <c r="B200" s="7" t="s">
        <v>92</v>
      </c>
      <c r="C200" t="str">
        <f>IF(ISNA(VLOOKUP($B200,Batters2!$B$1:$Y$1001,C$1,FALSE)),"",VLOOKUP($B200,Batters2!$B$1:$Y$1001,C$1,FALSE))</f>
        <v>2B</v>
      </c>
      <c r="D200">
        <f>IF(ISNA(VLOOKUP($B200,Batters2!$B$1:$Y$1001,D$1,FALSE)),"",VLOOKUP($B200,Batters2!$B$1:$Y$1001,D$1,FALSE)+1)</f>
        <v>33</v>
      </c>
      <c r="E200" t="str">
        <f>IF(ISNA(VLOOKUP($B200,Batters2!$B$1:$Y$1001,E$1,FALSE)),"",VLOOKUP($B200,Batters2!$B$1:$Y$1001,E$1,FALSE))</f>
        <v>ARL</v>
      </c>
      <c r="F200">
        <f>IF(ISNA(VLOOKUP($B200,Batters1!$B$1:$Y$985,F$1,FALSE)),"",VLOOKUP($B200,Batters1!$B$1:$Y$985,F$1,FALSE))</f>
        <v>12.3</v>
      </c>
      <c r="G200">
        <f>IF(ISNA(VLOOKUP($B200,Batters2!$B$1:$Y$1001,G$1,FALSE)),"",VLOOKUP($B200,Batters2!$B$1:$Y$1001,G$1,FALSE))</f>
        <v>8.8000000000000007</v>
      </c>
      <c r="H200">
        <f>IF(ISNA(VLOOKUP($B200,Batters1!$B$1:$Y$985,H$1,FALSE)),"",VLOOKUP($B200,Batters1!$B$1:$Y$985,H$1,FALSE))</f>
        <v>-4.1400000000000103</v>
      </c>
      <c r="I200">
        <f>IF(ISNA(VLOOKUP($B200,Batters2!$B$1:$Y$1001,I$1,FALSE)),"",VLOOKUP($B200,Batters2!$B$1:$Y$1001,I$1,FALSE))</f>
        <v>-19.47000000000002</v>
      </c>
      <c r="J200" s="11">
        <f>IF(F200="",-1,(F200-AVERAGE(F$4:F$1002))/STDEV(F$4:F$1002))</f>
        <v>-0.92430386348453641</v>
      </c>
      <c r="K200" s="11">
        <f>IF(G200="",-1,(G200-AVERAGE(G$4:G$1002))/STDEV(G$4:G$1002))</f>
        <v>-0.97520436277959111</v>
      </c>
      <c r="L200" s="11">
        <f>IF(H200="",-1,(H200-AVERAGE(H$4:H$1002))/STDEV(H$4:H$1002))</f>
        <v>-0.77635532712998068</v>
      </c>
      <c r="M200" s="11">
        <f>IF(I200="",-1,(I200-AVERAGE(I$4:I$1002))/STDEV(I$4:I$1002))</f>
        <v>-1.9091487965809957</v>
      </c>
      <c r="N200" s="11">
        <f>($J$2*J200+$K$2*K200+$L$2*L200+$M$2*M200+3*AVERAGE(J200:K200)+2*AVERAGE(L200:M200))/(SUM($J$2:$M$2)+5)</f>
        <v>-1.2235526968158195</v>
      </c>
      <c r="O200" s="11">
        <f>($J$2*J200+$K$2*K200+$L$2*L200+$M$2*M200+3*AVERAGE(J200:K200)+2*AVERAGE(L200:M200))/(SUM($J$2:$M$2)+5)+P200+Q200</f>
        <v>-1.3735526968158194</v>
      </c>
      <c r="P200">
        <f>VLOOKUP(D200,COND!$A$2:$B$35,2,FALSE)</f>
        <v>-0.25</v>
      </c>
      <c r="Q200">
        <f>VLOOKUP(C200,COND!$D$2:$E$14,2,FALSE)</f>
        <v>0.1</v>
      </c>
      <c r="R200" s="11">
        <f>STANDARDIZE(O200,AVERAGE($O$4:$O$203),STDEV($O$4:$O$203))</f>
        <v>-1.7477404678266191</v>
      </c>
      <c r="S200" s="14">
        <f>RANK(O200,$O$4:$O$1002)</f>
        <v>197</v>
      </c>
      <c r="T200" s="14">
        <f>RANK(R200,$R$4:$R$203)</f>
        <v>197</v>
      </c>
      <c r="U200">
        <f>IF(F200="",0,F200)+G200</f>
        <v>21.1</v>
      </c>
      <c r="V200">
        <f>MAX($U$4:$U$203)-U200</f>
        <v>96</v>
      </c>
      <c r="W200" t="e">
        <f>VLOOKUP(B200,Summary!$Q$3:$U$575,5,FALSE)</f>
        <v>#N/A</v>
      </c>
      <c r="X200" s="15">
        <f>AVERAGE(F200:G200)+AVERAGE(F200:G200)/(ABS(F200-G200))</f>
        <v>13.564285714285715</v>
      </c>
      <c r="Y200" s="15">
        <f>AVERAGE(H200:I200)+AVERAGE(H200:I200)/(ABS(I200-H200))</f>
        <v>-12.57505870841489</v>
      </c>
    </row>
    <row r="201" spans="1:25" ht="15.75" thickBot="1">
      <c r="A201">
        <f>RANK(G201,$G$4:$G$1202)</f>
        <v>138</v>
      </c>
      <c r="B201" s="7" t="s">
        <v>96</v>
      </c>
      <c r="C201" t="str">
        <f>IF(ISNA(VLOOKUP($B201,Batters2!$B$1:$Y$1001,C$1,FALSE)),"",VLOOKUP($B201,Batters2!$B$1:$Y$1001,C$1,FALSE))</f>
        <v>SS</v>
      </c>
      <c r="D201">
        <f>IF(ISNA(VLOOKUP($B201,Batters2!$B$1:$Y$1001,D$1,FALSE)),"",VLOOKUP($B201,Batters2!$B$1:$Y$1001,D$1,FALSE)+1)</f>
        <v>35</v>
      </c>
      <c r="E201" t="str">
        <f>IF(ISNA(VLOOKUP($B201,Batters2!$B$1:$Y$1001,E$1,FALSE)),"",VLOOKUP($B201,Batters2!$B$1:$Y$1001,E$1,FALSE))</f>
        <v>DUL</v>
      </c>
      <c r="F201">
        <f>IF(ISNA(VLOOKUP($B201,Batters1!$B$1:$Y$985,F$1,FALSE)),"",VLOOKUP($B201,Batters1!$B$1:$Y$985,F$1,FALSE))</f>
        <v>22.3</v>
      </c>
      <c r="G201">
        <f>IF(ISNA(VLOOKUP($B201,Batters2!$B$1:$Y$1001,G$1,FALSE)),"",VLOOKUP($B201,Batters2!$B$1:$Y$1001,G$1,FALSE))</f>
        <v>12.1</v>
      </c>
      <c r="H201">
        <f>IF(ISNA(VLOOKUP($B201,Batters1!$B$1:$Y$985,H$1,FALSE)),"",VLOOKUP($B201,Batters1!$B$1:$Y$985,H$1,FALSE))</f>
        <v>-1.2100000000000017</v>
      </c>
      <c r="I201">
        <f>IF(ISNA(VLOOKUP($B201,Batters2!$B$1:$Y$1001,I$1,FALSE)),"",VLOOKUP($B201,Batters2!$B$1:$Y$1001,I$1,FALSE))</f>
        <v>-20.110000000000014</v>
      </c>
      <c r="J201" s="11">
        <f>IF(F201="",-1,(F201-AVERAGE(F$4:F$1002))/STDEV(F$4:F$1002))</f>
        <v>-0.305028915995676</v>
      </c>
      <c r="K201" s="11">
        <f>IF(G201="",-1,(G201-AVERAGE(G$4:G$1002))/STDEV(G$4:G$1002))</f>
        <v>-0.74669764234982205</v>
      </c>
      <c r="L201" s="11">
        <f>IF(H201="",-1,(H201-AVERAGE(H$4:H$1002))/STDEV(H$4:H$1002))</f>
        <v>-0.57008290449271637</v>
      </c>
      <c r="M201" s="11">
        <f>IF(I201="",-1,(I201-AVERAGE(I$4:I$1002))/STDEV(I$4:I$1002))</f>
        <v>-1.9624430150788028</v>
      </c>
      <c r="N201" s="11">
        <f>($J$2*J201+$K$2*K201+$L$2*L201+$M$2*M201+3*AVERAGE(J201:K201)+2*AVERAGE(L201:M201))/(SUM($J$2:$M$2)+5)</f>
        <v>-1.0072569522166868</v>
      </c>
      <c r="O201" s="11">
        <f>($J$2*J201+$K$2*K201+$L$2*L201+$M$2*M201+3*AVERAGE(J201:K201)+2*AVERAGE(L201:M201))/(SUM($J$2:$M$2)+5)+P201+Q201</f>
        <v>-1.4072569522166867</v>
      </c>
      <c r="P201">
        <f>VLOOKUP(D201,COND!$A$2:$B$35,2,FALSE)</f>
        <v>-0.7</v>
      </c>
      <c r="Q201">
        <f>VLOOKUP(C201,COND!$D$2:$E$14,2,FALSE)</f>
        <v>0.3</v>
      </c>
      <c r="R201" s="11">
        <f>STANDARDIZE(O201,AVERAGE($O$4:$O$203),STDEV($O$4:$O$203))</f>
        <v>-1.7882525700220859</v>
      </c>
      <c r="S201" s="14">
        <f>RANK(O201,$O$4:$O$1002)</f>
        <v>198</v>
      </c>
      <c r="T201" s="14">
        <f>RANK(R201,$R$4:$R$203)</f>
        <v>198</v>
      </c>
      <c r="U201">
        <f>IF(F201="",0,F201)+G201</f>
        <v>34.4</v>
      </c>
      <c r="V201">
        <f>MAX($U$4:$U$203)-U201</f>
        <v>82.699999999999989</v>
      </c>
      <c r="W201" t="e">
        <f>VLOOKUP(B201,Summary!$Q$3:$U$575,5,FALSE)</f>
        <v>#N/A</v>
      </c>
      <c r="X201" s="15">
        <f>AVERAGE(F201:G201)+AVERAGE(F201:G201)/(ABS(F201-G201))</f>
        <v>18.886274509803922</v>
      </c>
      <c r="Y201" s="15">
        <f>AVERAGE(H201:I201)+AVERAGE(H201:I201)/(ABS(I201-H201))</f>
        <v>-11.22402116402117</v>
      </c>
    </row>
    <row r="202" spans="1:25" ht="15.75" thickBot="1">
      <c r="A202">
        <f>RANK(G202,$G$4:$G$1202)</f>
        <v>69</v>
      </c>
      <c r="B202" s="4" t="s">
        <v>61</v>
      </c>
      <c r="C202" t="str">
        <f>IF(ISNA(VLOOKUP($B202,Batters2!$B$1:$Y$1001,C$1,FALSE)),"",VLOOKUP($B202,Batters2!$B$1:$Y$1001,C$1,FALSE))</f>
        <v>SS</v>
      </c>
      <c r="D202">
        <f>IF(ISNA(VLOOKUP($B202,Batters2!$B$1:$Y$1001,D$1,FALSE)),"",VLOOKUP($B202,Batters2!$B$1:$Y$1001,D$1,FALSE)+1)</f>
        <v>39</v>
      </c>
      <c r="E202" t="str">
        <f>IF(ISNA(VLOOKUP($B202,Batters2!$B$1:$Y$1001,E$1,FALSE)),"",VLOOKUP($B202,Batters2!$B$1:$Y$1001,E$1,FALSE))</f>
        <v>PS</v>
      </c>
      <c r="F202" t="str">
        <f>IF(ISNA(VLOOKUP($B202,Batters1!$B$1:$Y$985,F$1,FALSE)),"",VLOOKUP($B202,Batters1!$B$1:$Y$985,F$1,FALSE))</f>
        <v/>
      </c>
      <c r="G202">
        <f>IF(ISNA(VLOOKUP($B202,Batters2!$B$1:$Y$1001,G$1,FALSE)),"",VLOOKUP($B202,Batters2!$B$1:$Y$1001,G$1,FALSE))</f>
        <v>27.5</v>
      </c>
      <c r="H202" t="str">
        <f>IF(ISNA(VLOOKUP($B202,Batters1!$B$1:$Y$985,H$1,FALSE)),"",VLOOKUP($B202,Batters1!$B$1:$Y$985,H$1,FALSE))</f>
        <v/>
      </c>
      <c r="I202">
        <f>IF(ISNA(VLOOKUP($B202,Batters2!$B$1:$Y$1001,I$1,FALSE)),"",VLOOKUP($B202,Batters2!$B$1:$Y$1001,I$1,FALSE))</f>
        <v>8.6400000000000023</v>
      </c>
      <c r="J202" s="11">
        <f>IF(F202="",-1,(F202-AVERAGE(F$4:F$1002))/STDEV(F$4:F$1002))</f>
        <v>-1</v>
      </c>
      <c r="K202" s="11">
        <f>IF(G202="",-1,(G202-AVERAGE(G$4:G$1002))/STDEV(G$4:G$1002))</f>
        <v>0.31966705298910031</v>
      </c>
      <c r="L202" s="11">
        <f>IF(H202="",-1,(H202-AVERAGE(H$4:H$1002))/STDEV(H$4:H$1002))</f>
        <v>-1</v>
      </c>
      <c r="M202" s="11">
        <f>IF(I202="",-1,(I202-AVERAGE(I$4:I$1002))/STDEV(I$4:I$1002))</f>
        <v>0.43163320650240078</v>
      </c>
      <c r="N202" s="11">
        <f>($J$2*J202+$K$2*K202+$L$2*L202+$M$2*M202+3*AVERAGE(J202:K202)+2*AVERAGE(L202:M202))/(SUM($J$2:$M$2)+5)</f>
        <v>-7.6582504525036579E-2</v>
      </c>
      <c r="O202" s="11">
        <f>($J$2*J202+$K$2*K202+$L$2*L202+$M$2*M202+3*AVERAGE(J202:K202)+2*AVERAGE(L202:M202))/(SUM($J$2:$M$2)+5)+P202+Q202</f>
        <v>-1.7765825045250365</v>
      </c>
      <c r="P202">
        <f>VLOOKUP(D202,COND!$A$2:$B$35,2,FALSE)</f>
        <v>-2</v>
      </c>
      <c r="Q202">
        <f>VLOOKUP(C202,COND!$D$2:$E$14,2,FALSE)</f>
        <v>0.3</v>
      </c>
      <c r="R202" s="11">
        <f>STANDARDIZE(O202,AVERAGE($O$4:$O$203),STDEV($O$4:$O$203))</f>
        <v>-2.232177360543584</v>
      </c>
      <c r="S202" s="14">
        <f>RANK(O202,$O$4:$O$1002)</f>
        <v>199</v>
      </c>
      <c r="T202" s="14">
        <f>RANK(R202,$R$4:$R$203)</f>
        <v>199</v>
      </c>
      <c r="U202">
        <f>IF(F202="",0,F202)+G202</f>
        <v>27.5</v>
      </c>
      <c r="V202">
        <f>MAX($U$4:$U$203)-U202</f>
        <v>89.6</v>
      </c>
      <c r="W202" t="e">
        <f>VLOOKUP(B202,Summary!$Q$3:$U$575,5,FALSE)</f>
        <v>#N/A</v>
      </c>
      <c r="X202" s="15" t="e">
        <f>AVERAGE(F202:G202)+AVERAGE(F202:G202)/(ABS(F202-G202))</f>
        <v>#VALUE!</v>
      </c>
      <c r="Y202" s="15" t="e">
        <f>AVERAGE(H202:I202)+AVERAGE(H202:I202)/(ABS(I202-H202))</f>
        <v>#VALUE!</v>
      </c>
    </row>
    <row r="203" spans="1:25" ht="15.75" thickBot="1">
      <c r="A203">
        <f>RANK(G203,$G$4:$G$1202)</f>
        <v>145</v>
      </c>
      <c r="B203" s="4" t="s">
        <v>64</v>
      </c>
      <c r="C203" t="str">
        <f>IF(ISNA(VLOOKUP($B203,Batters2!$B$1:$Y$1001,C$1,FALSE)),"",VLOOKUP($B203,Batters2!$B$1:$Y$1001,C$1,FALSE))</f>
        <v>1B</v>
      </c>
      <c r="D203">
        <f>IF(ISNA(VLOOKUP($B203,Batters2!$B$1:$Y$1001,D$1,FALSE)),"",VLOOKUP($B203,Batters2!$B$1:$Y$1001,D$1,FALSE)+1)</f>
        <v>39</v>
      </c>
      <c r="E203" t="str">
        <f>IF(ISNA(VLOOKUP($B203,Batters2!$B$1:$Y$1001,E$1,FALSE)),"",VLOOKUP($B203,Batters2!$B$1:$Y$1001,E$1,FALSE))</f>
        <v>FAR</v>
      </c>
      <c r="F203">
        <f>IF(ISNA(VLOOKUP($B203,Batters1!$B$1:$Y$985,F$1,FALSE)),"",VLOOKUP($B203,Batters1!$B$1:$Y$985,F$1,FALSE))</f>
        <v>12.7</v>
      </c>
      <c r="G203">
        <f>IF(ISNA(VLOOKUP($B203,Batters2!$B$1:$Y$1001,G$1,FALSE)),"",VLOOKUP($B203,Batters2!$B$1:$Y$1001,G$1,FALSE))</f>
        <v>11.5</v>
      </c>
      <c r="H203">
        <f>IF(ISNA(VLOOKUP($B203,Batters1!$B$1:$Y$985,H$1,FALSE)),"",VLOOKUP($B203,Batters1!$B$1:$Y$985,H$1,FALSE))</f>
        <v>5.1799999999999891</v>
      </c>
      <c r="I203">
        <f>IF(ISNA(VLOOKUP($B203,Batters2!$B$1:$Y$1001,I$1,FALSE)),"",VLOOKUP($B203,Batters2!$B$1:$Y$1001,I$1,FALSE))</f>
        <v>2.3199999999999967</v>
      </c>
      <c r="J203" s="11">
        <f>IF(F203="",-1,(F203-AVERAGE(F$4:F$1002))/STDEV(F$4:F$1002))</f>
        <v>-0.89953286558498202</v>
      </c>
      <c r="K203" s="11">
        <f>IF(G203="",-1,(G203-AVERAGE(G$4:G$1002))/STDEV(G$4:G$1002))</f>
        <v>-0.78824431879159829</v>
      </c>
      <c r="L203" s="11">
        <f>IF(H203="",-1,(H203-AVERAGE(H$4:H$1002))/STDEV(H$4:H$1002))</f>
        <v>-0.12022598276844572</v>
      </c>
      <c r="M203" s="11">
        <f>IF(I203="",-1,(I203-AVERAGE(I$4:I$1002))/STDEV(I$4:I$1002))</f>
        <v>-9.4647201163450101E-2</v>
      </c>
      <c r="N203" s="11">
        <f>($J$2*J203+$K$2*K203+$L$2*L203+$M$2*M203+3*AVERAGE(J203:K203)+2*AVERAGE(L203:M203))/(SUM($J$2:$M$2)+5)</f>
        <v>-0.51179056353523888</v>
      </c>
      <c r="O203" s="11">
        <f>($J$2*J203+$K$2*K203+$L$2*L203+$M$2*M203+3*AVERAGE(J203:K203)+2*AVERAGE(L203:M203))/(SUM($J$2:$M$2)+5)+P203+Q203</f>
        <v>-2.8117905635352387</v>
      </c>
      <c r="P203">
        <f>VLOOKUP(D203,COND!$A$2:$B$35,2,FALSE)</f>
        <v>-2</v>
      </c>
      <c r="Q203">
        <f>VLOOKUP(C203,COND!$D$2:$E$14,2,FALSE)</f>
        <v>-0.3</v>
      </c>
      <c r="R203" s="11">
        <f>STANDARDIZE(O203,AVERAGE($O$4:$O$203),STDEV($O$4:$O$203))</f>
        <v>-3.4764847686554083</v>
      </c>
      <c r="S203" s="14">
        <f>RANK(O203,$O$4:$O$1002)</f>
        <v>200</v>
      </c>
      <c r="T203" s="14">
        <f>RANK(R203,$R$4:$R$203)</f>
        <v>200</v>
      </c>
      <c r="U203">
        <f>IF(F203="",0,F203)+G203</f>
        <v>24.2</v>
      </c>
      <c r="V203">
        <f>MAX($U$4:$U$203)-U203</f>
        <v>92.899999999999991</v>
      </c>
      <c r="W203" t="e">
        <f>VLOOKUP(B203,Summary!$Q$3:$U$575,5,FALSE)</f>
        <v>#N/A</v>
      </c>
      <c r="X203" s="15">
        <f>AVERAGE(F203:G203)+AVERAGE(F203:G203)/(ABS(F203-G203))</f>
        <v>22.183333333333337</v>
      </c>
      <c r="Y203" s="15">
        <f>AVERAGE(H203:I203)+AVERAGE(H203:I203)/(ABS(I203-H203))</f>
        <v>5.0611888111888046</v>
      </c>
    </row>
  </sheetData>
  <sortState ref="A4:Y203">
    <sortCondition descending="1" ref="R4:R203"/>
    <sortCondition ref="W4:W203"/>
    <sortCondition ref="C4:C203"/>
    <sortCondition ref="T4:T203"/>
  </sortState>
  <hyperlinks>
    <hyperlink ref="B11" r:id="rId1" display="http://wikipeba.com/statslab13/player.php?player_id=7906"/>
    <hyperlink ref="B4" r:id="rId2" display="http://wikipeba.com/statslab13/player.php?player_id=9946"/>
    <hyperlink ref="B7" r:id="rId3" display="http://wikipeba.com/statslab13/player.php?player_id=10038"/>
    <hyperlink ref="B29" r:id="rId4" display="http://wikipeba.com/statslab13/player.php?player_id=579"/>
    <hyperlink ref="B8" r:id="rId5" display="http://wikipeba.com/statslab13/player.php?player_id=4974"/>
    <hyperlink ref="B6" r:id="rId6" display="http://wikipeba.com/statslab13/player.php?player_id=7103"/>
    <hyperlink ref="B151" r:id="rId7" display="http://wikipeba.com/statslab13/player.php?player_id=490"/>
    <hyperlink ref="B13" r:id="rId8" display="http://wikipeba.com/statslab13/player.php?player_id=2317"/>
    <hyperlink ref="B12" r:id="rId9" display="http://wikipeba.com/statslab13/player.php?player_id=4565"/>
    <hyperlink ref="B15" r:id="rId10" display="http://wikipeba.com/statslab13/player.php?player_id=3108"/>
    <hyperlink ref="B5" r:id="rId11" display="http://wikipeba.com/statslab13/player.php?player_id=4850"/>
    <hyperlink ref="B10" r:id="rId12" display="http://wikipeba.com/statslab13/player.php?player_id=4315"/>
    <hyperlink ref="B37" r:id="rId13" display="http://wikipeba.com/statslab13/player.php?player_id=9825"/>
    <hyperlink ref="B23" r:id="rId14" display="http://wikipeba.com/statslab13/player.php?player_id=1200"/>
    <hyperlink ref="B18" r:id="rId15" display="http://wikipeba.com/statslab13/player.php?player_id=4797"/>
    <hyperlink ref="B33" r:id="rId16" display="http://wikipeba.com/statslab13/player.php?player_id=3599"/>
    <hyperlink ref="B26" r:id="rId17" display="http://wikipeba.com/statslab13/player.php?player_id=11081"/>
    <hyperlink ref="B22" r:id="rId18" display="http://wikipeba.com/statslab13/player.php?player_id=3947"/>
    <hyperlink ref="B27" r:id="rId19" display="http://wikipeba.com/statslab13/player.php?player_id=1741"/>
    <hyperlink ref="B20" r:id="rId20" display="http://wikipeba.com/statslab13/player.php?player_id=2505"/>
    <hyperlink ref="B14" r:id="rId21" display="http://wikipeba.com/statslab13/player.php?player_id=1115"/>
    <hyperlink ref="B47" r:id="rId22" display="http://wikipeba.com/statslab13/player.php?player_id=3539"/>
    <hyperlink ref="B25" r:id="rId23" display="http://wikipeba.com/statslab13/player.php?player_id=4700"/>
    <hyperlink ref="B50" r:id="rId24" display="http://wikipeba.com/statslab13/player.php?player_id=9497"/>
    <hyperlink ref="B16" r:id="rId25" display="http://wikipeba.com/statslab13/player.php?player_id=4180"/>
    <hyperlink ref="B9" r:id="rId26" display="http://wikipeba.com/statslab13/player.php?player_id=8181"/>
    <hyperlink ref="B24" r:id="rId27" display="http://wikipeba.com/statslab13/player.php?player_id=11888"/>
    <hyperlink ref="B40" r:id="rId28" display="http://wikipeba.com/statslab13/player.php?player_id=5728"/>
    <hyperlink ref="B35" r:id="rId29" display="http://wikipeba.com/statslab13/player.php?player_id=2535"/>
    <hyperlink ref="B44" r:id="rId30" display="http://wikipeba.com/statslab13/player.php?player_id=4539"/>
    <hyperlink ref="B48" r:id="rId31" display="http://wikipeba.com/statslab13/player.php?player_id=4484"/>
    <hyperlink ref="B32" r:id="rId32" display="http://wikipeba.com/statslab13/player.php?player_id=11825"/>
    <hyperlink ref="B39" r:id="rId33" display="http://wikipeba.com/statslab13/player.php?player_id=3505"/>
    <hyperlink ref="B28" r:id="rId34" display="http://wikipeba.com/statslab13/player.php?player_id=4264"/>
    <hyperlink ref="B103" r:id="rId35" display="http://wikipeba.com/statslab13/player.php?player_id=3411"/>
    <hyperlink ref="B57" r:id="rId36" display="http://wikipeba.com/statslab13/player.php?player_id=534"/>
    <hyperlink ref="B43" r:id="rId37" display="http://wikipeba.com/statslab13/player.php?player_id=3430"/>
    <hyperlink ref="B52" r:id="rId38" display="http://wikipeba.com/statslab13/player.php?player_id=10995"/>
    <hyperlink ref="B53" r:id="rId39" display="http://wikipeba.com/statslab13/player.php?player_id=4096"/>
    <hyperlink ref="B65" r:id="rId40" display="http://wikipeba.com/statslab13/player.php?player_id=1502"/>
    <hyperlink ref="B80" r:id="rId41" display="http://wikipeba.com/statslab13/player.php?player_id=11886"/>
    <hyperlink ref="B60" r:id="rId42" display="http://wikipeba.com/statslab13/player.php?player_id=10481"/>
    <hyperlink ref="B54" r:id="rId43" display="http://wikipeba.com/statslab13/player.php?player_id=1965"/>
    <hyperlink ref="B62" r:id="rId44" display="http://wikipeba.com/statslab13/player.php?player_id=2597"/>
    <hyperlink ref="B92" r:id="rId45" display="http://wikipeba.com/statslab13/player.php?player_id=10421"/>
    <hyperlink ref="B34" r:id="rId46" display="http://wikipeba.com/statslab13/player.php?player_id=10537"/>
    <hyperlink ref="B41" r:id="rId47" display="http://wikipeba.com/statslab13/player.php?player_id=10559"/>
    <hyperlink ref="B21" r:id="rId48" display="http://wikipeba.com/statslab13/player.php?player_id=12395"/>
    <hyperlink ref="B161" r:id="rId49" display="http://wikipeba.com/statslab13/player.php?player_id=387"/>
    <hyperlink ref="B19" r:id="rId50" display="http://wikipeba.com/statslab13/player.php?player_id=4948"/>
    <hyperlink ref="B56" r:id="rId51" display="http://wikipeba.com/statslab13/player.php?player_id=7566"/>
    <hyperlink ref="B51" r:id="rId52" display="http://wikipeba.com/statslab13/player.php?player_id=8055"/>
    <hyperlink ref="B49" r:id="rId53" display="http://wikipeba.com/statslab13/player.php?player_id=11359"/>
    <hyperlink ref="B72" r:id="rId54" display="http://wikipeba.com/statslab13/player.php?player_id=3811"/>
    <hyperlink ref="B46" r:id="rId55" display="http://wikipeba.com/statslab13/player.php?player_id=11862"/>
    <hyperlink ref="B45" r:id="rId56" display="http://wikipeba.com/statslab13/player.php?player_id=2142"/>
    <hyperlink ref="B64" r:id="rId57" display="http://wikipeba.com/statslab13/player.php?player_id=1549"/>
    <hyperlink ref="B131" r:id="rId58" display="http://wikipeba.com/statslab13/player.php?player_id=995"/>
    <hyperlink ref="B71" r:id="rId59" display="http://wikipeba.com/statslab13/player.php?player_id=10569"/>
    <hyperlink ref="B113" r:id="rId60" display="http://wikipeba.com/statslab13/player.php?player_id=4659"/>
    <hyperlink ref="B121" r:id="rId61" display="http://wikipeba.com/statslab13/player.php?player_id=3645"/>
    <hyperlink ref="B36" r:id="rId62" display="http://wikipeba.com/statslab13/player.php?player_id=4710"/>
    <hyperlink ref="B133" r:id="rId63" display="http://wikipeba.com/statslab13/player.php?player_id=3516"/>
    <hyperlink ref="B189" r:id="rId64" display="http://wikipeba.com/statslab13/player.php?player_id=5131"/>
    <hyperlink ref="B98" r:id="rId65" display="http://wikipeba.com/statslab13/player.php?player_id=4127"/>
    <hyperlink ref="B38" r:id="rId66" display="http://wikipeba.com/statslab13/player.php?player_id=9731"/>
    <hyperlink ref="B17" r:id="rId67" display="http://wikipeba.com/statslab13/player.php?player_id=11154"/>
    <hyperlink ref="B61" r:id="rId68" display="http://wikipeba.com/statslab13/player.php?player_id=11265"/>
    <hyperlink ref="B202" r:id="rId69" display="http://wikipeba.com/statslab13/player.php?player_id=478"/>
    <hyperlink ref="B76" r:id="rId70" display="http://wikipeba.com/statslab13/player.php?player_id=10577"/>
    <hyperlink ref="B100" r:id="rId71" display="http://wikipeba.com/statslab13/player.php?player_id=4262"/>
    <hyperlink ref="B69" r:id="rId72" display="http://wikipeba.com/statslab13/player.php?player_id=4964"/>
    <hyperlink ref="B30" r:id="rId73" display="http://wikipeba.com/statslab13/player.php?player_id=9885"/>
    <hyperlink ref="B55" r:id="rId74" display="http://wikipeba.com/statslab13/player.php?player_id=9279"/>
    <hyperlink ref="B83" r:id="rId75" display="http://wikipeba.com/statslab13/player.php?player_id=11120"/>
    <hyperlink ref="B58" r:id="rId76" display="http://wikipeba.com/statslab13/player.php?player_id=10026"/>
    <hyperlink ref="B128" r:id="rId77" display="http://wikipeba.com/statslab13/player.php?player_id=3267"/>
    <hyperlink ref="B78" r:id="rId78" display="http://wikipeba.com/statslab13/player.php?player_id=4490"/>
    <hyperlink ref="B75" r:id="rId79" display="http://wikipeba.com/statslab13/player.php?player_id=10986"/>
    <hyperlink ref="B67" r:id="rId80" display="http://wikipeba.com/statslab13/player.php?player_id=4893"/>
    <hyperlink ref="B63" r:id="rId81" display="http://wikipeba.com/statslab13/player.php?player_id=2427"/>
    <hyperlink ref="B59" r:id="rId82" display="http://wikipeba.com/statslab13/player.php?player_id=11939"/>
    <hyperlink ref="B93" r:id="rId83" display="http://wikipeba.com/statslab13/player.php?player_id=3758"/>
    <hyperlink ref="B87" r:id="rId84" display="http://wikipeba.com/statslab13/player.php?player_id=12035"/>
    <hyperlink ref="B31" r:id="rId85" display="http://wikipeba.com/statslab13/player.php?player_id=13733"/>
    <hyperlink ref="B166" r:id="rId86" display="http://wikipeba.com/statslab13/player.php?player_id=118"/>
    <hyperlink ref="B104" r:id="rId87" display="http://wikipeba.com/statslab13/player.php?player_id=3111"/>
    <hyperlink ref="B120" r:id="rId88" display="http://wikipeba.com/statslab13/player.php?player_id=3705"/>
    <hyperlink ref="B79" r:id="rId89" display="http://wikipeba.com/statslab13/player.php?player_id=3388"/>
    <hyperlink ref="B135" r:id="rId90" display="http://wikipeba.com/statslab13/player.php?player_id=3110"/>
    <hyperlink ref="B73" r:id="rId91" display="http://wikipeba.com/statslab13/player.php?player_id=9737"/>
    <hyperlink ref="B136" r:id="rId92" display="http://wikipeba.com/statslab13/player.php?player_id=3608"/>
    <hyperlink ref="B95" r:id="rId93" display="http://wikipeba.com/statslab13/player.php?player_id=9758"/>
    <hyperlink ref="B199" r:id="rId94" display="http://wikipeba.com/statslab13/player.php?player_id=352"/>
    <hyperlink ref="B111" r:id="rId95" display="http://wikipeba.com/statslab13/player.php?player_id=11223"/>
    <hyperlink ref="B102" r:id="rId96" display="http://wikipeba.com/statslab13/player.php?player_id=9820"/>
    <hyperlink ref="B84" r:id="rId97" display="http://wikipeba.com/statslab13/player.php?player_id=3881"/>
    <hyperlink ref="B70" r:id="rId98" display="http://wikipeba.com/statslab13/player.php?player_id=9895"/>
    <hyperlink ref="B110" r:id="rId99" display="http://wikipeba.com/statslab13/player.php?player_id=10452"/>
    <hyperlink ref="B74" r:id="rId100" display="http://wikipeba.com/statslab13/player.php?player_id=9857"/>
    <hyperlink ref="B91" r:id="rId101" display="http://wikipeba.com/statslab13/player.php?player_id=10030"/>
    <hyperlink ref="B81" r:id="rId102" display="http://wikipeba.com/statslab13/player.php?player_id=4391"/>
    <hyperlink ref="B68" r:id="rId103" display="http://wikipeba.com/statslab13/player.php?player_id=3047"/>
    <hyperlink ref="B42" r:id="rId104" display="http://wikipeba.com/statslab13/player.php?player_id=10425"/>
    <hyperlink ref="B89" r:id="rId105" display="http://wikipeba.com/statslab13/player.php?player_id=4852"/>
    <hyperlink ref="B169" r:id="rId106" display="http://wikipeba.com/statslab13/player.php?player_id=3126"/>
    <hyperlink ref="B94" r:id="rId107" display="http://wikipeba.com/statslab13/player.php?player_id=1678"/>
    <hyperlink ref="B190" r:id="rId108" display="http://wikipeba.com/statslab13/player.php?player_id=12148"/>
    <hyperlink ref="B66" r:id="rId109" display="http://wikipeba.com/statslab13/player.php?player_id=3113"/>
    <hyperlink ref="B141" r:id="rId110" display="http://wikipeba.com/statslab13/player.php?player_id=10580"/>
    <hyperlink ref="B88" r:id="rId111" display="http://wikipeba.com/statslab13/player.php?player_id=4754"/>
    <hyperlink ref="B123" r:id="rId112" display="http://wikipeba.com/statslab13/player.php?player_id=10487"/>
    <hyperlink ref="B82" r:id="rId113" display="http://wikipeba.com/statslab13/player.php?player_id=4604"/>
    <hyperlink ref="B172" r:id="rId114" display="http://wikipeba.com/statslab13/player.php?player_id=3757"/>
    <hyperlink ref="B139" r:id="rId115" display="http://wikipeba.com/statslab13/player.php?player_id=3952"/>
    <hyperlink ref="B115" r:id="rId116" display="http://wikipeba.com/statslab13/player.php?player_id=3150"/>
    <hyperlink ref="B85" r:id="rId117" display="http://wikipeba.com/statslab13/player.php?player_id=11219"/>
    <hyperlink ref="B77" r:id="rId118" display="http://wikipeba.com/statslab13/player.php?player_id=1755"/>
    <hyperlink ref="B144" r:id="rId119" display="http://wikipeba.com/statslab13/player.php?player_id=10516"/>
    <hyperlink ref="B101" r:id="rId120" display="http://wikipeba.com/statslab13/player.php?player_id=8056"/>
    <hyperlink ref="B114" r:id="rId121" display="http://wikipeba.com/statslab13/player.php?player_id=3146"/>
    <hyperlink ref="B86" r:id="rId122" display="http://wikipeba.com/statslab13/player.php?player_id=11048"/>
    <hyperlink ref="B119" r:id="rId123" display="http://wikipeba.com/statslab13/player.php?player_id=4963"/>
    <hyperlink ref="B171" r:id="rId124" display="http://wikipeba.com/statslab13/player.php?player_id=3403"/>
    <hyperlink ref="B109" r:id="rId125" display="http://wikipeba.com/statslab13/player.php?player_id=2256"/>
    <hyperlink ref="B188" r:id="rId126" display="http://wikipeba.com/statslab13/player.php?player_id=3152"/>
    <hyperlink ref="B195" r:id="rId127" display="http://wikipeba.com/statslab13/player.php?player_id=4003"/>
    <hyperlink ref="B164" r:id="rId128" display="http://wikipeba.com/statslab13/player.php?player_id=4749"/>
    <hyperlink ref="B106" r:id="rId129" display="http://wikipeba.com/statslab13/player.php?player_id=1333"/>
    <hyperlink ref="B127" r:id="rId130" display="http://wikipeba.com/statslab13/player.php?player_id=10451"/>
    <hyperlink ref="B129" r:id="rId131" display="http://wikipeba.com/statslab13/player.php?player_id=3603"/>
    <hyperlink ref="B197" r:id="rId132" display="http://wikipeba.com/statslab13/player.php?player_id=2409"/>
    <hyperlink ref="B105" r:id="rId133" display="http://wikipeba.com/statslab13/player.php?player_id=10993"/>
    <hyperlink ref="B143" r:id="rId134" display="http://wikipeba.com/statslab13/player.php?player_id=4872"/>
    <hyperlink ref="B90" r:id="rId135" display="http://wikipeba.com/statslab13/player.php?player_id=4657"/>
    <hyperlink ref="B174" r:id="rId136" display="http://wikipeba.com/statslab13/player.php?player_id=943"/>
    <hyperlink ref="B148" r:id="rId137" display="http://wikipeba.com/statslab13/player.php?player_id=4918"/>
    <hyperlink ref="B201" r:id="rId138" display="http://wikipeba.com/statslab13/player.php?player_id=386"/>
    <hyperlink ref="B107" r:id="rId139" display="http://wikipeba.com/statslab13/player.php?player_id=9681"/>
    <hyperlink ref="B186" r:id="rId140" display="http://wikipeba.com/statslab13/player.php?player_id=13723"/>
    <hyperlink ref="B156" r:id="rId141" display="http://wikipeba.com/statslab13/player.php?player_id=10629"/>
    <hyperlink ref="B165" r:id="rId142" display="http://wikipeba.com/statslab13/player.php?player_id=168"/>
    <hyperlink ref="B124" r:id="rId143" display="http://wikipeba.com/statslab13/player.php?player_id=10530"/>
    <hyperlink ref="B149" r:id="rId144" display="http://wikipeba.com/statslab13/player.php?player_id=10856"/>
    <hyperlink ref="B203" r:id="rId145" display="http://wikipeba.com/statslab13/player.php?player_id=19"/>
    <hyperlink ref="B146" r:id="rId146" display="http://wikipeba.com/statslab13/player.php?player_id=4808"/>
    <hyperlink ref="B117" r:id="rId147" display="http://wikipeba.com/statslab13/player.php?player_id=1704"/>
    <hyperlink ref="B147" r:id="rId148" display="http://wikipeba.com/statslab13/player.php?player_id=11026"/>
    <hyperlink ref="B132" r:id="rId149" display="http://wikipeba.com/statslab13/player.php?player_id=4018"/>
    <hyperlink ref="B176" r:id="rId150" display="http://wikipeba.com/statslab13/player.php?player_id=12423"/>
    <hyperlink ref="B154" r:id="rId151" display="http://wikipeba.com/statslab13/player.php?player_id=7791"/>
    <hyperlink ref="B192" r:id="rId152" display="http://wikipeba.com/statslab13/player.php?player_id=3951"/>
    <hyperlink ref="B116" r:id="rId153" display="http://wikipeba.com/statslab13/player.php?player_id=2466"/>
    <hyperlink ref="B99" r:id="rId154" display="http://wikipeba.com/statslab13/player.php?player_id=8357"/>
    <hyperlink ref="B163" r:id="rId155" display="http://wikipeba.com/statslab13/player.php?player_id=4354"/>
    <hyperlink ref="B158" r:id="rId156" display="http://wikipeba.com/statslab13/player.php?player_id=10265"/>
    <hyperlink ref="B185" r:id="rId157" display="http://wikipeba.com/statslab13/player.php?player_id=3285"/>
    <hyperlink ref="B152" r:id="rId158" display="http://wikipeba.com/statslab13/player.php?player_id=3825"/>
    <hyperlink ref="B137" r:id="rId159" display="http://wikipeba.com/statslab13/player.php?player_id=10978"/>
    <hyperlink ref="B108" r:id="rId160" display="http://wikipeba.com/statslab13/player.php?player_id=11870"/>
    <hyperlink ref="B170" r:id="rId161" display="http://wikipeba.com/statslab13/player.php?player_id=4917"/>
    <hyperlink ref="B125" r:id="rId162" display="http://wikipeba.com/statslab13/player.php?player_id=11107"/>
    <hyperlink ref="B167" r:id="rId163" display="http://wikipeba.com/statslab13/player.php?player_id=9719"/>
    <hyperlink ref="B173" r:id="rId164" display="http://wikipeba.com/statslab13/player.php?player_id=10363"/>
    <hyperlink ref="B182" r:id="rId165" display="http://wikipeba.com/statslab13/player.php?player_id=3930"/>
    <hyperlink ref="B187" r:id="rId166" display="http://wikipeba.com/statslab13/player.php?player_id=9761"/>
    <hyperlink ref="B198" r:id="rId167" display="http://wikipeba.com/statslab13/player.php?player_id=1356"/>
    <hyperlink ref="B200" r:id="rId168" display="http://wikipeba.com/statslab13/player.php?player_id=3323"/>
    <hyperlink ref="B122" r:id="rId169" display="http://wikipeba.com/statslab13/player.php?player_id=10407"/>
    <hyperlink ref="B112" r:id="rId170" display="http://wikipeba.com/statslab13/player.php?player_id=2194"/>
    <hyperlink ref="B130" r:id="rId171" display="http://wikipeba.com/statslab13/player.php?player_id=10315"/>
    <hyperlink ref="B153" r:id="rId172" display="http://wikipeba.com/statslab13/player.php?player_id=467"/>
    <hyperlink ref="B168" r:id="rId173" display="http://wikipeba.com/statslab13/player.php?player_id=5521"/>
    <hyperlink ref="B184" r:id="rId174" display="http://wikipeba.com/statslab13/player.php?player_id=4557"/>
    <hyperlink ref="B96" r:id="rId175" display="http://wikipeba.com/statslab13/player.php?player_id=12368"/>
    <hyperlink ref="B160" r:id="rId176" display="http://wikipeba.com/statslab13/player.php?player_id=10372"/>
    <hyperlink ref="B138" r:id="rId177" display="http://wikipeba.com/statslab13/player.php?player_id=10647"/>
    <hyperlink ref="B145" r:id="rId178" display="http://wikipeba.com/statslab13/player.php?player_id=11259"/>
    <hyperlink ref="B134" r:id="rId179" display="http://wikipeba.com/statslab13/player.php?player_id=10947"/>
    <hyperlink ref="B178" r:id="rId180" display="http://wikipeba.com/statslab13/player.php?player_id=3959"/>
    <hyperlink ref="B97" r:id="rId181" display="http://wikipeba.com/statslab13/player.php?player_id=3188"/>
    <hyperlink ref="B118" r:id="rId182" display="http://wikipeba.com/statslab13/player.php?player_id=11101"/>
    <hyperlink ref="B193" r:id="rId183" display="http://wikipeba.com/statslab13/player.php?player_id=4701"/>
    <hyperlink ref="B179" r:id="rId184" display="http://wikipeba.com/statslab13/player.php?player_id=10472"/>
    <hyperlink ref="B157" r:id="rId185" display="http://wikipeba.com/statslab13/player.php?player_id=4299"/>
    <hyperlink ref="B162" r:id="rId186" display="http://wikipeba.com/statslab13/player.php?player_id=10012"/>
    <hyperlink ref="B194" r:id="rId187" display="http://wikipeba.com/statslab13/player.php?player_id=675"/>
    <hyperlink ref="B142" r:id="rId188" display="http://wikipeba.com/statslab13/player.php?player_id=12354"/>
    <hyperlink ref="B126" r:id="rId189" display="http://wikipeba.com/statslab13/player.php?player_id=11289"/>
    <hyperlink ref="B150" r:id="rId190" display="http://wikipeba.com/statslab13/player.php?player_id=9983"/>
    <hyperlink ref="B180" r:id="rId191" display="http://wikipeba.com/statslab13/player.php?player_id=3821"/>
    <hyperlink ref="B177" r:id="rId192" display="http://wikipeba.com/statslab13/player.php?player_id=12349"/>
    <hyperlink ref="B140" r:id="rId193" display="http://wikipeba.com/statslab13/player.php?player_id=1743"/>
    <hyperlink ref="B191" r:id="rId194" display="http://wikipeba.com/statslab13/player.php?player_id=3737"/>
    <hyperlink ref="B155" r:id="rId195" display="http://wikipeba.com/statslab13/player.php?player_id=3496"/>
    <hyperlink ref="B175" r:id="rId196" display="http://wikipeba.com/statslab13/player.php?player_id=3655"/>
    <hyperlink ref="B181" r:id="rId197" display="http://wikipeba.com/statslab13/player.php?player_id=3338"/>
    <hyperlink ref="B196" r:id="rId198" display="http://wikipeba.com/statslab13/player.php?player_id=4475"/>
    <hyperlink ref="B183" r:id="rId199" display="http://wikipeba.com/statslab13/player.php?player_id=3248"/>
    <hyperlink ref="B159" r:id="rId200" display="http://wikipeba.com/statslab13/player.php?player_id=4367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Y201"/>
  <sheetViews>
    <sheetView workbookViewId="0">
      <pane ySplit="1" topLeftCell="A108" activePane="bottomLeft" state="frozen"/>
      <selection pane="bottomLeft" activeCell="B126" sqref="B126"/>
    </sheetView>
  </sheetViews>
  <sheetFormatPr defaultRowHeight="15"/>
  <cols>
    <col min="1" max="1" width="4.42578125" bestFit="1" customWidth="1"/>
    <col min="2" max="2" width="25" customWidth="1"/>
    <col min="3" max="3" width="8.85546875" customWidth="1"/>
    <col min="4" max="4" width="4.28515625" bestFit="1" customWidth="1"/>
    <col min="5" max="5" width="4.5703125" bestFit="1" customWidth="1"/>
    <col min="6" max="6" width="5.28515625" bestFit="1" customWidth="1"/>
    <col min="7" max="7" width="3" bestFit="1" customWidth="1"/>
    <col min="8" max="8" width="3.42578125" bestFit="1" customWidth="1"/>
    <col min="9" max="10" width="3" bestFit="1" customWidth="1"/>
    <col min="11" max="11" width="3.28515625" bestFit="1" customWidth="1"/>
    <col min="12" max="12" width="4.5703125" bestFit="1" customWidth="1"/>
    <col min="13" max="13" width="5.5703125" bestFit="1" customWidth="1"/>
    <col min="14" max="16" width="4" bestFit="1" customWidth="1"/>
    <col min="17" max="17" width="3.42578125" bestFit="1" customWidth="1"/>
    <col min="18" max="19" width="4" bestFit="1" customWidth="1"/>
    <col min="20" max="20" width="4.5703125" bestFit="1" customWidth="1"/>
    <col min="21" max="21" width="3.42578125" bestFit="1" customWidth="1"/>
    <col min="22" max="22" width="4.7109375" bestFit="1" customWidth="1"/>
    <col min="23" max="23" width="6" bestFit="1" customWidth="1"/>
    <col min="24" max="24" width="5.7109375" bestFit="1" customWidth="1"/>
    <col min="25" max="25" width="5.5703125" bestFit="1" customWidth="1"/>
  </cols>
  <sheetData>
    <row r="1" spans="1:25" ht="15.75" thickBo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113</v>
      </c>
      <c r="I1" s="1" t="s">
        <v>114</v>
      </c>
      <c r="J1" s="1" t="s">
        <v>115</v>
      </c>
      <c r="K1" s="1" t="s">
        <v>116</v>
      </c>
      <c r="L1" s="1" t="s">
        <v>117</v>
      </c>
      <c r="M1" s="1" t="s">
        <v>118</v>
      </c>
      <c r="N1" s="1" t="s">
        <v>119</v>
      </c>
      <c r="O1" s="1" t="s">
        <v>13</v>
      </c>
      <c r="P1" s="1" t="s">
        <v>120</v>
      </c>
      <c r="Q1" s="1" t="s">
        <v>11</v>
      </c>
      <c r="R1" s="1" t="s">
        <v>14</v>
      </c>
      <c r="S1" s="1" t="s">
        <v>15</v>
      </c>
      <c r="T1" s="1" t="s">
        <v>121</v>
      </c>
      <c r="U1" s="1" t="s">
        <v>122</v>
      </c>
      <c r="V1" s="1" t="s">
        <v>123</v>
      </c>
      <c r="W1" s="1" t="s">
        <v>124</v>
      </c>
      <c r="X1" s="1" t="s">
        <v>20</v>
      </c>
      <c r="Y1" s="1" t="s">
        <v>181</v>
      </c>
    </row>
    <row r="2" spans="1:25" ht="15.75" thickBot="1">
      <c r="A2" s="3">
        <v>1</v>
      </c>
      <c r="B2" s="4" t="s">
        <v>125</v>
      </c>
      <c r="C2" s="4" t="s">
        <v>39</v>
      </c>
      <c r="D2" s="3" t="s">
        <v>126</v>
      </c>
      <c r="E2" s="3">
        <v>31</v>
      </c>
      <c r="F2" s="3">
        <v>2017</v>
      </c>
      <c r="G2" s="3">
        <v>31</v>
      </c>
      <c r="H2" s="3">
        <v>31</v>
      </c>
      <c r="I2" s="3">
        <v>17</v>
      </c>
      <c r="J2" s="3">
        <v>6</v>
      </c>
      <c r="K2" s="3">
        <v>0</v>
      </c>
      <c r="L2" s="3">
        <v>2.14</v>
      </c>
      <c r="M2" s="3">
        <v>226.7</v>
      </c>
      <c r="N2" s="3">
        <v>189</v>
      </c>
      <c r="O2" s="3">
        <v>63</v>
      </c>
      <c r="P2" s="3">
        <v>54</v>
      </c>
      <c r="Q2" s="3">
        <v>12</v>
      </c>
      <c r="R2" s="3">
        <v>19</v>
      </c>
      <c r="S2" s="3">
        <v>185</v>
      </c>
      <c r="T2" s="3">
        <v>0</v>
      </c>
      <c r="U2" s="3">
        <v>7</v>
      </c>
      <c r="V2" s="3">
        <v>2</v>
      </c>
      <c r="W2" s="3">
        <v>0.92</v>
      </c>
      <c r="X2" s="3">
        <v>67.2</v>
      </c>
      <c r="Y2" s="5">
        <f t="shared" ref="Y2:Y65" si="0">(3*(M2)+4*I2-4*J2+5*K2+S2-2*N2-2*R2-Q2)</f>
        <v>481.09999999999991</v>
      </c>
    </row>
    <row r="3" spans="1:25" ht="15.75" thickBot="1">
      <c r="A3" s="6">
        <v>2</v>
      </c>
      <c r="B3" s="7" t="s">
        <v>476</v>
      </c>
      <c r="C3" s="7" t="s">
        <v>25</v>
      </c>
      <c r="D3" s="6" t="s">
        <v>126</v>
      </c>
      <c r="E3" s="6">
        <v>25</v>
      </c>
      <c r="F3" s="6">
        <v>2017</v>
      </c>
      <c r="G3" s="6">
        <v>31</v>
      </c>
      <c r="H3" s="6">
        <v>31</v>
      </c>
      <c r="I3" s="6">
        <v>15</v>
      </c>
      <c r="J3" s="6">
        <v>6</v>
      </c>
      <c r="K3" s="6">
        <v>0</v>
      </c>
      <c r="L3" s="6">
        <v>2.3199999999999998</v>
      </c>
      <c r="M3" s="6">
        <v>213</v>
      </c>
      <c r="N3" s="6">
        <v>153</v>
      </c>
      <c r="O3" s="6">
        <v>63</v>
      </c>
      <c r="P3" s="6">
        <v>55</v>
      </c>
      <c r="Q3" s="6">
        <v>14</v>
      </c>
      <c r="R3" s="6">
        <v>48</v>
      </c>
      <c r="S3" s="6">
        <v>198</v>
      </c>
      <c r="T3" s="6">
        <v>0</v>
      </c>
      <c r="U3" s="6">
        <v>1</v>
      </c>
      <c r="V3" s="6">
        <v>1</v>
      </c>
      <c r="W3" s="6">
        <v>0.94</v>
      </c>
      <c r="X3" s="6">
        <v>62.2</v>
      </c>
      <c r="Y3" s="8">
        <f t="shared" si="0"/>
        <v>457</v>
      </c>
    </row>
    <row r="4" spans="1:25" ht="15.75" thickBot="1">
      <c r="A4" s="3">
        <v>3</v>
      </c>
      <c r="B4" s="4" t="s">
        <v>144</v>
      </c>
      <c r="C4" s="4" t="s">
        <v>25</v>
      </c>
      <c r="D4" s="3" t="s">
        <v>126</v>
      </c>
      <c r="E4" s="3">
        <v>27</v>
      </c>
      <c r="F4" s="3">
        <v>2017</v>
      </c>
      <c r="G4" s="3">
        <v>31</v>
      </c>
      <c r="H4" s="3">
        <v>31</v>
      </c>
      <c r="I4" s="3">
        <v>16</v>
      </c>
      <c r="J4" s="3">
        <v>7</v>
      </c>
      <c r="K4" s="3">
        <v>0</v>
      </c>
      <c r="L4" s="3">
        <v>2.2200000000000002</v>
      </c>
      <c r="M4" s="3">
        <v>203</v>
      </c>
      <c r="N4" s="3">
        <v>136</v>
      </c>
      <c r="O4" s="3">
        <v>59</v>
      </c>
      <c r="P4" s="3">
        <v>50</v>
      </c>
      <c r="Q4" s="3">
        <v>15</v>
      </c>
      <c r="R4" s="3">
        <v>47</v>
      </c>
      <c r="S4" s="3">
        <v>286</v>
      </c>
      <c r="T4" s="3">
        <v>0</v>
      </c>
      <c r="U4" s="3">
        <v>0</v>
      </c>
      <c r="V4" s="3">
        <v>0</v>
      </c>
      <c r="W4" s="3">
        <v>0.9</v>
      </c>
      <c r="X4" s="3">
        <v>61.5</v>
      </c>
      <c r="Y4" s="5">
        <f t="shared" si="0"/>
        <v>550</v>
      </c>
    </row>
    <row r="5" spans="1:25" ht="15.75" thickBot="1">
      <c r="A5" s="6">
        <v>4</v>
      </c>
      <c r="B5" s="7" t="s">
        <v>243</v>
      </c>
      <c r="C5" s="7" t="s">
        <v>77</v>
      </c>
      <c r="D5" s="6" t="s">
        <v>126</v>
      </c>
      <c r="E5" s="6">
        <v>28</v>
      </c>
      <c r="F5" s="6">
        <v>2017</v>
      </c>
      <c r="G5" s="6">
        <v>33</v>
      </c>
      <c r="H5" s="6">
        <v>33</v>
      </c>
      <c r="I5" s="6">
        <v>19</v>
      </c>
      <c r="J5" s="6">
        <v>6</v>
      </c>
      <c r="K5" s="6">
        <v>0</v>
      </c>
      <c r="L5" s="6">
        <v>2.83</v>
      </c>
      <c r="M5" s="6">
        <v>235</v>
      </c>
      <c r="N5" s="6">
        <v>187</v>
      </c>
      <c r="O5" s="6">
        <v>85</v>
      </c>
      <c r="P5" s="6">
        <v>74</v>
      </c>
      <c r="Q5" s="6">
        <v>22</v>
      </c>
      <c r="R5" s="6">
        <v>40</v>
      </c>
      <c r="S5" s="6">
        <v>229</v>
      </c>
      <c r="T5" s="6">
        <v>0</v>
      </c>
      <c r="U5" s="6">
        <v>2</v>
      </c>
      <c r="V5" s="6">
        <v>1</v>
      </c>
      <c r="W5" s="6">
        <v>0.97</v>
      </c>
      <c r="X5" s="6">
        <v>53.8</v>
      </c>
      <c r="Y5" s="8">
        <f t="shared" si="0"/>
        <v>510</v>
      </c>
    </row>
    <row r="6" spans="1:25" ht="15.75" thickBot="1">
      <c r="A6" s="3">
        <v>5</v>
      </c>
      <c r="B6" s="4" t="s">
        <v>242</v>
      </c>
      <c r="C6" s="4" t="s">
        <v>39</v>
      </c>
      <c r="D6" s="3" t="s">
        <v>126</v>
      </c>
      <c r="E6" s="3">
        <v>27</v>
      </c>
      <c r="F6" s="3">
        <v>2017</v>
      </c>
      <c r="G6" s="3">
        <v>32</v>
      </c>
      <c r="H6" s="3">
        <v>32</v>
      </c>
      <c r="I6" s="3">
        <v>14</v>
      </c>
      <c r="J6" s="3">
        <v>8</v>
      </c>
      <c r="K6" s="3">
        <v>0</v>
      </c>
      <c r="L6" s="3">
        <v>2.68</v>
      </c>
      <c r="M6" s="3">
        <v>221.3</v>
      </c>
      <c r="N6" s="3">
        <v>213</v>
      </c>
      <c r="O6" s="3">
        <v>70</v>
      </c>
      <c r="P6" s="3">
        <v>66</v>
      </c>
      <c r="Q6" s="3">
        <v>10</v>
      </c>
      <c r="R6" s="3">
        <v>34</v>
      </c>
      <c r="S6" s="3">
        <v>172</v>
      </c>
      <c r="T6" s="3">
        <v>0</v>
      </c>
      <c r="U6" s="3">
        <v>2</v>
      </c>
      <c r="V6" s="3">
        <v>1</v>
      </c>
      <c r="W6" s="3">
        <v>1.1200000000000001</v>
      </c>
      <c r="X6" s="3">
        <v>51.8</v>
      </c>
      <c r="Y6" s="5">
        <f t="shared" si="0"/>
        <v>355.90000000000009</v>
      </c>
    </row>
    <row r="7" spans="1:25" ht="15.75" thickBot="1">
      <c r="A7" s="6">
        <v>6</v>
      </c>
      <c r="B7" s="7" t="s">
        <v>402</v>
      </c>
      <c r="C7" s="7" t="s">
        <v>94</v>
      </c>
      <c r="D7" s="6" t="s">
        <v>126</v>
      </c>
      <c r="E7" s="6">
        <v>24</v>
      </c>
      <c r="F7" s="6">
        <v>2017</v>
      </c>
      <c r="G7" s="6">
        <v>33</v>
      </c>
      <c r="H7" s="6">
        <v>33</v>
      </c>
      <c r="I7" s="6">
        <v>12</v>
      </c>
      <c r="J7" s="6">
        <v>7</v>
      </c>
      <c r="K7" s="6">
        <v>0</v>
      </c>
      <c r="L7" s="6">
        <v>2.81</v>
      </c>
      <c r="M7" s="6">
        <v>221</v>
      </c>
      <c r="N7" s="6">
        <v>175</v>
      </c>
      <c r="O7" s="6">
        <v>72</v>
      </c>
      <c r="P7" s="6">
        <v>69</v>
      </c>
      <c r="Q7" s="6">
        <v>26</v>
      </c>
      <c r="R7" s="6">
        <v>48</v>
      </c>
      <c r="S7" s="6">
        <v>216</v>
      </c>
      <c r="T7" s="6">
        <v>0</v>
      </c>
      <c r="U7" s="6">
        <v>0</v>
      </c>
      <c r="V7" s="6">
        <v>0</v>
      </c>
      <c r="W7" s="6">
        <v>1.01</v>
      </c>
      <c r="X7" s="6">
        <v>51</v>
      </c>
      <c r="Y7" s="8">
        <f t="shared" si="0"/>
        <v>427</v>
      </c>
    </row>
    <row r="8" spans="1:25" ht="15.75" thickBot="1">
      <c r="A8" s="3">
        <v>7</v>
      </c>
      <c r="B8" s="4" t="s">
        <v>130</v>
      </c>
      <c r="C8" s="4" t="s">
        <v>58</v>
      </c>
      <c r="D8" s="3" t="s">
        <v>126</v>
      </c>
      <c r="E8" s="3">
        <v>33</v>
      </c>
      <c r="F8" s="3">
        <v>2017</v>
      </c>
      <c r="G8" s="3">
        <v>32</v>
      </c>
      <c r="H8" s="3">
        <v>32</v>
      </c>
      <c r="I8" s="3">
        <v>15</v>
      </c>
      <c r="J8" s="3">
        <v>9</v>
      </c>
      <c r="K8" s="3">
        <v>0</v>
      </c>
      <c r="L8" s="3">
        <v>3</v>
      </c>
      <c r="M8" s="3">
        <v>234.3</v>
      </c>
      <c r="N8" s="3">
        <v>194</v>
      </c>
      <c r="O8" s="3">
        <v>82</v>
      </c>
      <c r="P8" s="3">
        <v>78</v>
      </c>
      <c r="Q8" s="3">
        <v>26</v>
      </c>
      <c r="R8" s="3">
        <v>45</v>
      </c>
      <c r="S8" s="3">
        <v>201</v>
      </c>
      <c r="T8" s="3">
        <v>0</v>
      </c>
      <c r="U8" s="3">
        <v>5</v>
      </c>
      <c r="V8" s="3">
        <v>2</v>
      </c>
      <c r="W8" s="3">
        <v>1.02</v>
      </c>
      <c r="X8" s="3">
        <v>50.1</v>
      </c>
      <c r="Y8" s="5">
        <f t="shared" si="0"/>
        <v>423.90000000000009</v>
      </c>
    </row>
    <row r="9" spans="1:25" ht="15.75" thickBot="1">
      <c r="A9" s="6">
        <v>8</v>
      </c>
      <c r="B9" s="7" t="s">
        <v>519</v>
      </c>
      <c r="C9" s="7" t="s">
        <v>206</v>
      </c>
      <c r="D9" s="6" t="s">
        <v>126</v>
      </c>
      <c r="E9" s="6">
        <v>23</v>
      </c>
      <c r="F9" s="6">
        <v>2017</v>
      </c>
      <c r="G9" s="6">
        <v>34</v>
      </c>
      <c r="H9" s="6">
        <v>34</v>
      </c>
      <c r="I9" s="6">
        <v>11</v>
      </c>
      <c r="J9" s="6">
        <v>7</v>
      </c>
      <c r="K9" s="6">
        <v>0</v>
      </c>
      <c r="L9" s="6">
        <v>2.78</v>
      </c>
      <c r="M9" s="6">
        <v>207</v>
      </c>
      <c r="N9" s="6">
        <v>170</v>
      </c>
      <c r="O9" s="6">
        <v>71</v>
      </c>
      <c r="P9" s="6">
        <v>64</v>
      </c>
      <c r="Q9" s="6">
        <v>21</v>
      </c>
      <c r="R9" s="6">
        <v>53</v>
      </c>
      <c r="S9" s="6">
        <v>204</v>
      </c>
      <c r="T9" s="6">
        <v>0</v>
      </c>
      <c r="U9" s="6">
        <v>0</v>
      </c>
      <c r="V9" s="6">
        <v>0</v>
      </c>
      <c r="W9" s="6">
        <v>1.08</v>
      </c>
      <c r="X9" s="6">
        <v>48.5</v>
      </c>
      <c r="Y9" s="8">
        <f t="shared" si="0"/>
        <v>374</v>
      </c>
    </row>
    <row r="10" spans="1:25" ht="15.75" thickBot="1">
      <c r="A10" s="3">
        <v>9</v>
      </c>
      <c r="B10" s="4" t="s">
        <v>520</v>
      </c>
      <c r="C10" s="4" t="s">
        <v>35</v>
      </c>
      <c r="D10" s="3" t="s">
        <v>126</v>
      </c>
      <c r="E10" s="3">
        <v>21</v>
      </c>
      <c r="F10" s="3">
        <v>2017</v>
      </c>
      <c r="G10" s="3">
        <v>32</v>
      </c>
      <c r="H10" s="3">
        <v>32</v>
      </c>
      <c r="I10" s="3">
        <v>9</v>
      </c>
      <c r="J10" s="3">
        <v>10</v>
      </c>
      <c r="K10" s="3">
        <v>0</v>
      </c>
      <c r="L10" s="3">
        <v>2.93</v>
      </c>
      <c r="M10" s="3">
        <v>215.3</v>
      </c>
      <c r="N10" s="3">
        <v>195</v>
      </c>
      <c r="O10" s="3">
        <v>79</v>
      </c>
      <c r="P10" s="3">
        <v>70</v>
      </c>
      <c r="Q10" s="3">
        <v>24</v>
      </c>
      <c r="R10" s="3">
        <v>47</v>
      </c>
      <c r="S10" s="3">
        <v>198</v>
      </c>
      <c r="T10" s="3">
        <v>0</v>
      </c>
      <c r="U10" s="3">
        <v>1</v>
      </c>
      <c r="V10" s="3">
        <v>0</v>
      </c>
      <c r="W10" s="3">
        <v>1.1200000000000001</v>
      </c>
      <c r="X10" s="3">
        <v>47.8</v>
      </c>
      <c r="Y10" s="5">
        <f t="shared" si="0"/>
        <v>331.90000000000009</v>
      </c>
    </row>
    <row r="11" spans="1:25" ht="15.75" thickBot="1">
      <c r="A11" s="6">
        <v>10</v>
      </c>
      <c r="B11" s="7" t="s">
        <v>60</v>
      </c>
      <c r="C11" s="7" t="s">
        <v>90</v>
      </c>
      <c r="D11" s="6" t="s">
        <v>126</v>
      </c>
      <c r="E11" s="6">
        <v>30</v>
      </c>
      <c r="F11" s="6">
        <v>2017</v>
      </c>
      <c r="G11" s="6">
        <v>31</v>
      </c>
      <c r="H11" s="6">
        <v>31</v>
      </c>
      <c r="I11" s="6">
        <v>18</v>
      </c>
      <c r="J11" s="6">
        <v>6</v>
      </c>
      <c r="K11" s="6">
        <v>0</v>
      </c>
      <c r="L11" s="6">
        <v>3.06</v>
      </c>
      <c r="M11" s="6">
        <v>206</v>
      </c>
      <c r="N11" s="6">
        <v>198</v>
      </c>
      <c r="O11" s="6">
        <v>81</v>
      </c>
      <c r="P11" s="6">
        <v>70</v>
      </c>
      <c r="Q11" s="6">
        <v>19</v>
      </c>
      <c r="R11" s="6">
        <v>28</v>
      </c>
      <c r="S11" s="6">
        <v>189</v>
      </c>
      <c r="T11" s="6">
        <v>0</v>
      </c>
      <c r="U11" s="6">
        <v>3</v>
      </c>
      <c r="V11" s="6">
        <v>2</v>
      </c>
      <c r="W11" s="6">
        <v>1.1000000000000001</v>
      </c>
      <c r="X11" s="6">
        <v>45.2</v>
      </c>
      <c r="Y11" s="8">
        <f t="shared" si="0"/>
        <v>384</v>
      </c>
    </row>
    <row r="12" spans="1:25" ht="15.75" thickBot="1">
      <c r="A12" s="3">
        <v>11</v>
      </c>
      <c r="B12" s="4" t="s">
        <v>238</v>
      </c>
      <c r="C12" s="4" t="s">
        <v>58</v>
      </c>
      <c r="D12" s="3" t="s">
        <v>126</v>
      </c>
      <c r="E12" s="3">
        <v>28</v>
      </c>
      <c r="F12" s="3">
        <v>2017</v>
      </c>
      <c r="G12" s="3">
        <v>32</v>
      </c>
      <c r="H12" s="3">
        <v>32</v>
      </c>
      <c r="I12" s="3">
        <v>11</v>
      </c>
      <c r="J12" s="3">
        <v>8</v>
      </c>
      <c r="K12" s="3">
        <v>0</v>
      </c>
      <c r="L12" s="3">
        <v>3.01</v>
      </c>
      <c r="M12" s="3">
        <v>209</v>
      </c>
      <c r="N12" s="3">
        <v>208</v>
      </c>
      <c r="O12" s="3">
        <v>79</v>
      </c>
      <c r="P12" s="3">
        <v>70</v>
      </c>
      <c r="Q12" s="3">
        <v>15</v>
      </c>
      <c r="R12" s="3">
        <v>68</v>
      </c>
      <c r="S12" s="3">
        <v>87</v>
      </c>
      <c r="T12" s="3">
        <v>0</v>
      </c>
      <c r="U12" s="3">
        <v>1</v>
      </c>
      <c r="V12" s="3">
        <v>0</v>
      </c>
      <c r="W12" s="3">
        <v>1.32</v>
      </c>
      <c r="X12" s="3">
        <v>44.3</v>
      </c>
      <c r="Y12" s="5">
        <f t="shared" si="0"/>
        <v>159</v>
      </c>
    </row>
    <row r="13" spans="1:25" ht="15.75" thickBot="1">
      <c r="A13" s="6">
        <v>12</v>
      </c>
      <c r="B13" s="7" t="s">
        <v>419</v>
      </c>
      <c r="C13" s="7" t="s">
        <v>39</v>
      </c>
      <c r="D13" s="6" t="s">
        <v>126</v>
      </c>
      <c r="E13" s="6">
        <v>25</v>
      </c>
      <c r="F13" s="6">
        <v>2017</v>
      </c>
      <c r="G13" s="6">
        <v>31</v>
      </c>
      <c r="H13" s="6">
        <v>31</v>
      </c>
      <c r="I13" s="6">
        <v>15</v>
      </c>
      <c r="J13" s="6">
        <v>7</v>
      </c>
      <c r="K13" s="6">
        <v>0</v>
      </c>
      <c r="L13" s="6">
        <v>2.98</v>
      </c>
      <c r="M13" s="6">
        <v>208.3</v>
      </c>
      <c r="N13" s="6">
        <v>194</v>
      </c>
      <c r="O13" s="6">
        <v>73</v>
      </c>
      <c r="P13" s="6">
        <v>69</v>
      </c>
      <c r="Q13" s="6">
        <v>11</v>
      </c>
      <c r="R13" s="6">
        <v>50</v>
      </c>
      <c r="S13" s="6">
        <v>151</v>
      </c>
      <c r="T13" s="6">
        <v>0</v>
      </c>
      <c r="U13" s="6">
        <v>0</v>
      </c>
      <c r="V13" s="6">
        <v>0</v>
      </c>
      <c r="W13" s="6">
        <v>1.17</v>
      </c>
      <c r="X13" s="6">
        <v>41.3</v>
      </c>
      <c r="Y13" s="8">
        <f t="shared" si="0"/>
        <v>308.90000000000009</v>
      </c>
    </row>
    <row r="14" spans="1:25" ht="15.75" thickBot="1">
      <c r="A14" s="3">
        <v>13</v>
      </c>
      <c r="B14" s="4" t="s">
        <v>247</v>
      </c>
      <c r="C14" s="4" t="s">
        <v>94</v>
      </c>
      <c r="D14" s="3" t="s">
        <v>126</v>
      </c>
      <c r="E14" s="3">
        <v>27</v>
      </c>
      <c r="F14" s="3">
        <v>2017</v>
      </c>
      <c r="G14" s="3">
        <v>33</v>
      </c>
      <c r="H14" s="3">
        <v>33</v>
      </c>
      <c r="I14" s="3">
        <v>9</v>
      </c>
      <c r="J14" s="3">
        <v>10</v>
      </c>
      <c r="K14" s="3">
        <v>0</v>
      </c>
      <c r="L14" s="3">
        <v>3.29</v>
      </c>
      <c r="M14" s="3">
        <v>230</v>
      </c>
      <c r="N14" s="3">
        <v>211</v>
      </c>
      <c r="O14" s="3">
        <v>93</v>
      </c>
      <c r="P14" s="3">
        <v>84</v>
      </c>
      <c r="Q14" s="3">
        <v>29</v>
      </c>
      <c r="R14" s="3">
        <v>49</v>
      </c>
      <c r="S14" s="3">
        <v>184</v>
      </c>
      <c r="T14" s="3">
        <v>0</v>
      </c>
      <c r="U14" s="3">
        <v>1</v>
      </c>
      <c r="V14" s="3">
        <v>0</v>
      </c>
      <c r="W14" s="3">
        <v>1.1299999999999999</v>
      </c>
      <c r="X14" s="3">
        <v>40.799999999999997</v>
      </c>
      <c r="Y14" s="5">
        <f t="shared" si="0"/>
        <v>321</v>
      </c>
    </row>
    <row r="15" spans="1:25" ht="15.75" thickBot="1">
      <c r="A15" s="6">
        <v>14</v>
      </c>
      <c r="B15" s="7" t="s">
        <v>239</v>
      </c>
      <c r="C15" s="7" t="s">
        <v>83</v>
      </c>
      <c r="D15" s="6" t="s">
        <v>126</v>
      </c>
      <c r="E15" s="6">
        <v>27</v>
      </c>
      <c r="F15" s="6">
        <v>2017</v>
      </c>
      <c r="G15" s="6">
        <v>27</v>
      </c>
      <c r="H15" s="6">
        <v>27</v>
      </c>
      <c r="I15" s="6">
        <v>13</v>
      </c>
      <c r="J15" s="6">
        <v>6</v>
      </c>
      <c r="K15" s="6">
        <v>0</v>
      </c>
      <c r="L15" s="6">
        <v>3.01</v>
      </c>
      <c r="M15" s="6">
        <v>182.7</v>
      </c>
      <c r="N15" s="6">
        <v>168</v>
      </c>
      <c r="O15" s="6">
        <v>66</v>
      </c>
      <c r="P15" s="6">
        <v>61</v>
      </c>
      <c r="Q15" s="6">
        <v>25</v>
      </c>
      <c r="R15" s="6">
        <v>33</v>
      </c>
      <c r="S15" s="6">
        <v>165</v>
      </c>
      <c r="T15" s="6">
        <v>0</v>
      </c>
      <c r="U15" s="6">
        <v>2</v>
      </c>
      <c r="V15" s="6">
        <v>0</v>
      </c>
      <c r="W15" s="6">
        <v>1.1000000000000001</v>
      </c>
      <c r="X15" s="6">
        <v>40.6</v>
      </c>
      <c r="Y15" s="8">
        <f t="shared" si="0"/>
        <v>314.09999999999991</v>
      </c>
    </row>
    <row r="16" spans="1:25" ht="15.75" thickBot="1">
      <c r="A16" s="3">
        <v>15</v>
      </c>
      <c r="B16" s="4" t="s">
        <v>521</v>
      </c>
      <c r="C16" s="4" t="s">
        <v>522</v>
      </c>
      <c r="D16" s="3" t="s">
        <v>126</v>
      </c>
      <c r="E16" s="3">
        <v>24</v>
      </c>
      <c r="F16" s="3">
        <v>2017</v>
      </c>
      <c r="G16" s="3">
        <v>33</v>
      </c>
      <c r="H16" s="3">
        <v>33</v>
      </c>
      <c r="I16" s="3">
        <v>11</v>
      </c>
      <c r="J16" s="3">
        <v>10</v>
      </c>
      <c r="K16" s="3">
        <v>0</v>
      </c>
      <c r="L16" s="3">
        <v>3.02</v>
      </c>
      <c r="M16" s="3">
        <v>191</v>
      </c>
      <c r="N16" s="3">
        <v>177</v>
      </c>
      <c r="O16" s="3">
        <v>76</v>
      </c>
      <c r="P16" s="3">
        <v>64</v>
      </c>
      <c r="Q16" s="3">
        <v>16</v>
      </c>
      <c r="R16" s="3">
        <v>75</v>
      </c>
      <c r="S16" s="3">
        <v>171</v>
      </c>
      <c r="T16" s="3">
        <v>0</v>
      </c>
      <c r="U16" s="3">
        <v>1</v>
      </c>
      <c r="V16" s="3">
        <v>0</v>
      </c>
      <c r="W16" s="3">
        <v>1.32</v>
      </c>
      <c r="X16" s="3">
        <v>40.1</v>
      </c>
      <c r="Y16" s="5">
        <f t="shared" si="0"/>
        <v>228</v>
      </c>
    </row>
    <row r="17" spans="1:25" ht="15.75" thickBot="1">
      <c r="A17" s="6">
        <v>16</v>
      </c>
      <c r="B17" s="7" t="s">
        <v>523</v>
      </c>
      <c r="C17" s="7" t="s">
        <v>43</v>
      </c>
      <c r="D17" s="6" t="s">
        <v>126</v>
      </c>
      <c r="E17" s="6">
        <v>24</v>
      </c>
      <c r="F17" s="6">
        <v>2017</v>
      </c>
      <c r="G17" s="6">
        <v>32</v>
      </c>
      <c r="H17" s="6">
        <v>32</v>
      </c>
      <c r="I17" s="6">
        <v>14</v>
      </c>
      <c r="J17" s="6">
        <v>8</v>
      </c>
      <c r="K17" s="6">
        <v>0</v>
      </c>
      <c r="L17" s="6">
        <v>3.22</v>
      </c>
      <c r="M17" s="6">
        <v>226.3</v>
      </c>
      <c r="N17" s="6">
        <v>196</v>
      </c>
      <c r="O17" s="6">
        <v>82</v>
      </c>
      <c r="P17" s="6">
        <v>81</v>
      </c>
      <c r="Q17" s="6">
        <v>23</v>
      </c>
      <c r="R17" s="6">
        <v>74</v>
      </c>
      <c r="S17" s="6">
        <v>206</v>
      </c>
      <c r="T17" s="6">
        <v>0</v>
      </c>
      <c r="U17" s="6">
        <v>3</v>
      </c>
      <c r="V17" s="6">
        <v>0</v>
      </c>
      <c r="W17" s="6">
        <v>1.19</v>
      </c>
      <c r="X17" s="6">
        <v>39.6</v>
      </c>
      <c r="Y17" s="8">
        <f t="shared" si="0"/>
        <v>345.90000000000009</v>
      </c>
    </row>
    <row r="18" spans="1:25" ht="15.75" thickBot="1">
      <c r="A18" s="3">
        <v>17</v>
      </c>
      <c r="B18" s="4" t="s">
        <v>327</v>
      </c>
      <c r="C18" s="4" t="s">
        <v>46</v>
      </c>
      <c r="D18" s="3" t="s">
        <v>126</v>
      </c>
      <c r="E18" s="3">
        <v>28</v>
      </c>
      <c r="F18" s="3">
        <v>2017</v>
      </c>
      <c r="G18" s="3">
        <v>34</v>
      </c>
      <c r="H18" s="3">
        <v>34</v>
      </c>
      <c r="I18" s="3">
        <v>12</v>
      </c>
      <c r="J18" s="3">
        <v>10</v>
      </c>
      <c r="K18" s="3">
        <v>0</v>
      </c>
      <c r="L18" s="3">
        <v>3.38</v>
      </c>
      <c r="M18" s="3">
        <v>221</v>
      </c>
      <c r="N18" s="3">
        <v>226</v>
      </c>
      <c r="O18" s="3">
        <v>91</v>
      </c>
      <c r="P18" s="3">
        <v>83</v>
      </c>
      <c r="Q18" s="3">
        <v>14</v>
      </c>
      <c r="R18" s="3">
        <v>30</v>
      </c>
      <c r="S18" s="3">
        <v>181</v>
      </c>
      <c r="T18" s="3">
        <v>0</v>
      </c>
      <c r="U18" s="3">
        <v>1</v>
      </c>
      <c r="V18" s="3">
        <v>0</v>
      </c>
      <c r="W18" s="3">
        <v>1.1599999999999999</v>
      </c>
      <c r="X18" s="3">
        <v>38.299999999999997</v>
      </c>
      <c r="Y18" s="5">
        <f t="shared" si="0"/>
        <v>326</v>
      </c>
    </row>
    <row r="19" spans="1:25" ht="15.75" thickBot="1">
      <c r="A19" s="6">
        <v>18</v>
      </c>
      <c r="B19" s="7" t="s">
        <v>415</v>
      </c>
      <c r="C19" s="7" t="s">
        <v>90</v>
      </c>
      <c r="D19" s="6" t="s">
        <v>126</v>
      </c>
      <c r="E19" s="6">
        <v>27</v>
      </c>
      <c r="F19" s="6">
        <v>2017</v>
      </c>
      <c r="G19" s="6">
        <v>31</v>
      </c>
      <c r="H19" s="6">
        <v>31</v>
      </c>
      <c r="I19" s="6">
        <v>14</v>
      </c>
      <c r="J19" s="6">
        <v>5</v>
      </c>
      <c r="K19" s="6">
        <v>0</v>
      </c>
      <c r="L19" s="6">
        <v>3.4</v>
      </c>
      <c r="M19" s="6">
        <v>209.3</v>
      </c>
      <c r="N19" s="6">
        <v>208</v>
      </c>
      <c r="O19" s="6">
        <v>83</v>
      </c>
      <c r="P19" s="6">
        <v>79</v>
      </c>
      <c r="Q19" s="6">
        <v>26</v>
      </c>
      <c r="R19" s="6">
        <v>41</v>
      </c>
      <c r="S19" s="6">
        <v>188</v>
      </c>
      <c r="T19" s="6">
        <v>0</v>
      </c>
      <c r="U19" s="6">
        <v>1</v>
      </c>
      <c r="V19" s="6">
        <v>0</v>
      </c>
      <c r="W19" s="6">
        <v>1.19</v>
      </c>
      <c r="X19" s="6">
        <v>38</v>
      </c>
      <c r="Y19" s="8">
        <f t="shared" si="0"/>
        <v>327.90000000000009</v>
      </c>
    </row>
    <row r="20" spans="1:25" ht="15.75" thickBot="1">
      <c r="A20" s="3">
        <v>19</v>
      </c>
      <c r="B20" s="4" t="s">
        <v>168</v>
      </c>
      <c r="C20" s="4" t="s">
        <v>59</v>
      </c>
      <c r="D20" s="3" t="s">
        <v>126</v>
      </c>
      <c r="E20" s="3">
        <v>36</v>
      </c>
      <c r="F20" s="3">
        <v>2017</v>
      </c>
      <c r="G20" s="3">
        <v>33</v>
      </c>
      <c r="H20" s="3">
        <v>33</v>
      </c>
      <c r="I20" s="3">
        <v>9</v>
      </c>
      <c r="J20" s="3">
        <v>13</v>
      </c>
      <c r="K20" s="3">
        <v>0</v>
      </c>
      <c r="L20" s="3">
        <v>3.47</v>
      </c>
      <c r="M20" s="3">
        <v>199.7</v>
      </c>
      <c r="N20" s="3">
        <v>190</v>
      </c>
      <c r="O20" s="3">
        <v>81</v>
      </c>
      <c r="P20" s="3">
        <v>77</v>
      </c>
      <c r="Q20" s="3">
        <v>17</v>
      </c>
      <c r="R20" s="3">
        <v>31</v>
      </c>
      <c r="S20" s="3">
        <v>131</v>
      </c>
      <c r="T20" s="3">
        <v>0</v>
      </c>
      <c r="U20" s="3">
        <v>0</v>
      </c>
      <c r="V20" s="3">
        <v>0</v>
      </c>
      <c r="W20" s="3">
        <v>1.1100000000000001</v>
      </c>
      <c r="X20" s="3">
        <v>37</v>
      </c>
      <c r="Y20" s="5">
        <f t="shared" si="0"/>
        <v>255.09999999999991</v>
      </c>
    </row>
    <row r="21" spans="1:25" ht="15.75" thickBot="1">
      <c r="A21" s="6">
        <v>20</v>
      </c>
      <c r="B21" s="7" t="s">
        <v>335</v>
      </c>
      <c r="C21" s="7" t="s">
        <v>110</v>
      </c>
      <c r="D21" s="6" t="s">
        <v>126</v>
      </c>
      <c r="E21" s="6">
        <v>28</v>
      </c>
      <c r="F21" s="6">
        <v>2017</v>
      </c>
      <c r="G21" s="6">
        <v>33</v>
      </c>
      <c r="H21" s="6">
        <v>33</v>
      </c>
      <c r="I21" s="6">
        <v>12</v>
      </c>
      <c r="J21" s="6">
        <v>9</v>
      </c>
      <c r="K21" s="6">
        <v>0</v>
      </c>
      <c r="L21" s="6">
        <v>3.32</v>
      </c>
      <c r="M21" s="6">
        <v>203.3</v>
      </c>
      <c r="N21" s="6">
        <v>185</v>
      </c>
      <c r="O21" s="6">
        <v>78</v>
      </c>
      <c r="P21" s="6">
        <v>75</v>
      </c>
      <c r="Q21" s="6">
        <v>21</v>
      </c>
      <c r="R21" s="6">
        <v>64</v>
      </c>
      <c r="S21" s="6">
        <v>155</v>
      </c>
      <c r="T21" s="6">
        <v>0</v>
      </c>
      <c r="U21" s="6">
        <v>0</v>
      </c>
      <c r="V21" s="6">
        <v>0</v>
      </c>
      <c r="W21" s="6">
        <v>1.22</v>
      </c>
      <c r="X21" s="6">
        <v>37</v>
      </c>
      <c r="Y21" s="8">
        <f t="shared" si="0"/>
        <v>257.90000000000009</v>
      </c>
    </row>
    <row r="22" spans="1:25" ht="15.75" thickBot="1">
      <c r="A22" s="3">
        <v>21</v>
      </c>
      <c r="B22" s="4" t="s">
        <v>524</v>
      </c>
      <c r="C22" s="4" t="s">
        <v>83</v>
      </c>
      <c r="D22" s="3" t="s">
        <v>126</v>
      </c>
      <c r="E22" s="3">
        <v>25</v>
      </c>
      <c r="F22" s="3">
        <v>2017</v>
      </c>
      <c r="G22" s="3">
        <v>33</v>
      </c>
      <c r="H22" s="3">
        <v>33</v>
      </c>
      <c r="I22" s="3">
        <v>18</v>
      </c>
      <c r="J22" s="3">
        <v>9</v>
      </c>
      <c r="K22" s="3">
        <v>0</v>
      </c>
      <c r="L22" s="3">
        <v>3.56</v>
      </c>
      <c r="M22" s="3">
        <v>225</v>
      </c>
      <c r="N22" s="3">
        <v>213</v>
      </c>
      <c r="O22" s="3">
        <v>95</v>
      </c>
      <c r="P22" s="3">
        <v>89</v>
      </c>
      <c r="Q22" s="3">
        <v>21</v>
      </c>
      <c r="R22" s="3">
        <v>76</v>
      </c>
      <c r="S22" s="3">
        <v>187</v>
      </c>
      <c r="T22" s="3">
        <v>0</v>
      </c>
      <c r="U22" s="3">
        <v>1</v>
      </c>
      <c r="V22" s="3">
        <v>0</v>
      </c>
      <c r="W22" s="3">
        <v>1.28</v>
      </c>
      <c r="X22" s="3">
        <v>36.4</v>
      </c>
      <c r="Y22" s="5">
        <f t="shared" si="0"/>
        <v>299</v>
      </c>
    </row>
    <row r="23" spans="1:25" ht="15.75" thickBot="1">
      <c r="A23" s="6">
        <v>22</v>
      </c>
      <c r="B23" s="7" t="s">
        <v>149</v>
      </c>
      <c r="C23" s="7" t="s">
        <v>90</v>
      </c>
      <c r="D23" s="6" t="s">
        <v>140</v>
      </c>
      <c r="E23" s="6">
        <v>30</v>
      </c>
      <c r="F23" s="6">
        <v>2017</v>
      </c>
      <c r="G23" s="6">
        <v>31</v>
      </c>
      <c r="H23" s="6">
        <v>31</v>
      </c>
      <c r="I23" s="6">
        <v>12</v>
      </c>
      <c r="J23" s="6">
        <v>9</v>
      </c>
      <c r="K23" s="6">
        <v>0</v>
      </c>
      <c r="L23" s="6">
        <v>3.4</v>
      </c>
      <c r="M23" s="6">
        <v>198.7</v>
      </c>
      <c r="N23" s="6">
        <v>197</v>
      </c>
      <c r="O23" s="6">
        <v>79</v>
      </c>
      <c r="P23" s="6">
        <v>75</v>
      </c>
      <c r="Q23" s="6">
        <v>22</v>
      </c>
      <c r="R23" s="6">
        <v>37</v>
      </c>
      <c r="S23" s="6">
        <v>112</v>
      </c>
      <c r="T23" s="6">
        <v>0</v>
      </c>
      <c r="U23" s="6">
        <v>1</v>
      </c>
      <c r="V23" s="6">
        <v>1</v>
      </c>
      <c r="W23" s="6">
        <v>1.18</v>
      </c>
      <c r="X23" s="6">
        <v>35.9</v>
      </c>
      <c r="Y23" s="8">
        <f t="shared" si="0"/>
        <v>230.09999999999991</v>
      </c>
    </row>
    <row r="24" spans="1:25" ht="15.75" thickBot="1">
      <c r="A24" s="3">
        <v>23</v>
      </c>
      <c r="B24" s="4" t="s">
        <v>194</v>
      </c>
      <c r="C24" s="4" t="s">
        <v>431</v>
      </c>
      <c r="D24" s="3" t="s">
        <v>126</v>
      </c>
      <c r="E24" s="3">
        <v>28</v>
      </c>
      <c r="F24" s="3">
        <v>2017</v>
      </c>
      <c r="G24" s="3">
        <v>31</v>
      </c>
      <c r="H24" s="3">
        <v>30</v>
      </c>
      <c r="I24" s="3">
        <v>16</v>
      </c>
      <c r="J24" s="3">
        <v>8</v>
      </c>
      <c r="K24" s="3">
        <v>0</v>
      </c>
      <c r="L24" s="3">
        <v>3.33</v>
      </c>
      <c r="M24" s="3">
        <v>205.3</v>
      </c>
      <c r="N24" s="3">
        <v>184</v>
      </c>
      <c r="O24" s="3">
        <v>81</v>
      </c>
      <c r="P24" s="3">
        <v>76</v>
      </c>
      <c r="Q24" s="3">
        <v>20</v>
      </c>
      <c r="R24" s="3">
        <v>47</v>
      </c>
      <c r="S24" s="3">
        <v>178</v>
      </c>
      <c r="T24" s="3">
        <v>0</v>
      </c>
      <c r="U24" s="3">
        <v>1</v>
      </c>
      <c r="V24" s="3">
        <v>0</v>
      </c>
      <c r="W24" s="3">
        <v>1.1200000000000001</v>
      </c>
      <c r="X24" s="3">
        <v>35.6</v>
      </c>
      <c r="Y24" s="5">
        <f t="shared" si="0"/>
        <v>343.90000000000009</v>
      </c>
    </row>
    <row r="25" spans="1:25" ht="15.75" thickBot="1">
      <c r="A25" s="6">
        <v>24</v>
      </c>
      <c r="B25" s="7" t="s">
        <v>146</v>
      </c>
      <c r="C25" s="7" t="s">
        <v>46</v>
      </c>
      <c r="D25" s="6" t="s">
        <v>126</v>
      </c>
      <c r="E25" s="6">
        <v>26</v>
      </c>
      <c r="F25" s="6">
        <v>2017</v>
      </c>
      <c r="G25" s="6">
        <v>33</v>
      </c>
      <c r="H25" s="6">
        <v>33</v>
      </c>
      <c r="I25" s="6">
        <v>14</v>
      </c>
      <c r="J25" s="6">
        <v>10</v>
      </c>
      <c r="K25" s="6">
        <v>0</v>
      </c>
      <c r="L25" s="6">
        <v>3.58</v>
      </c>
      <c r="M25" s="6">
        <v>234</v>
      </c>
      <c r="N25" s="6">
        <v>233</v>
      </c>
      <c r="O25" s="6">
        <v>99</v>
      </c>
      <c r="P25" s="6">
        <v>93</v>
      </c>
      <c r="Q25" s="6">
        <v>22</v>
      </c>
      <c r="R25" s="6">
        <v>47</v>
      </c>
      <c r="S25" s="6">
        <v>196</v>
      </c>
      <c r="T25" s="6">
        <v>0</v>
      </c>
      <c r="U25" s="6">
        <v>1</v>
      </c>
      <c r="V25" s="6">
        <v>0</v>
      </c>
      <c r="W25" s="6">
        <v>1.2</v>
      </c>
      <c r="X25" s="6">
        <v>34.9</v>
      </c>
      <c r="Y25" s="8">
        <f t="shared" si="0"/>
        <v>332</v>
      </c>
    </row>
    <row r="26" spans="1:25" ht="15.75" thickBot="1">
      <c r="A26" s="3">
        <v>25</v>
      </c>
      <c r="B26" s="4" t="s">
        <v>240</v>
      </c>
      <c r="C26" s="4" t="s">
        <v>77</v>
      </c>
      <c r="D26" s="3" t="s">
        <v>126</v>
      </c>
      <c r="E26" s="3">
        <v>29</v>
      </c>
      <c r="F26" s="3">
        <v>2017</v>
      </c>
      <c r="G26" s="3">
        <v>32</v>
      </c>
      <c r="H26" s="3">
        <v>32</v>
      </c>
      <c r="I26" s="3">
        <v>15</v>
      </c>
      <c r="J26" s="3">
        <v>10</v>
      </c>
      <c r="K26" s="3">
        <v>0</v>
      </c>
      <c r="L26" s="3">
        <v>3.49</v>
      </c>
      <c r="M26" s="3">
        <v>227</v>
      </c>
      <c r="N26" s="3">
        <v>225</v>
      </c>
      <c r="O26" s="3">
        <v>91</v>
      </c>
      <c r="P26" s="3">
        <v>88</v>
      </c>
      <c r="Q26" s="3">
        <v>35</v>
      </c>
      <c r="R26" s="3">
        <v>37</v>
      </c>
      <c r="S26" s="3">
        <v>175</v>
      </c>
      <c r="T26" s="3">
        <v>0</v>
      </c>
      <c r="U26" s="3">
        <v>3</v>
      </c>
      <c r="V26" s="3">
        <v>1</v>
      </c>
      <c r="W26" s="3">
        <v>1.1499999999999999</v>
      </c>
      <c r="X26" s="3">
        <v>34.700000000000003</v>
      </c>
      <c r="Y26" s="5">
        <f t="shared" si="0"/>
        <v>317</v>
      </c>
    </row>
    <row r="27" spans="1:25" ht="15.75" thickBot="1">
      <c r="A27" s="6">
        <v>26</v>
      </c>
      <c r="B27" s="7" t="s">
        <v>516</v>
      </c>
      <c r="C27" s="7" t="s">
        <v>206</v>
      </c>
      <c r="D27" s="6" t="s">
        <v>126</v>
      </c>
      <c r="E27" s="6">
        <v>23</v>
      </c>
      <c r="F27" s="6">
        <v>2017</v>
      </c>
      <c r="G27" s="6">
        <v>18</v>
      </c>
      <c r="H27" s="6">
        <v>18</v>
      </c>
      <c r="I27" s="6">
        <v>11</v>
      </c>
      <c r="J27" s="6">
        <v>3</v>
      </c>
      <c r="K27" s="6">
        <v>0</v>
      </c>
      <c r="L27" s="6">
        <v>2.2400000000000002</v>
      </c>
      <c r="M27" s="6">
        <v>116.7</v>
      </c>
      <c r="N27" s="6">
        <v>90</v>
      </c>
      <c r="O27" s="6">
        <v>30</v>
      </c>
      <c r="P27" s="6">
        <v>29</v>
      </c>
      <c r="Q27" s="6">
        <v>6</v>
      </c>
      <c r="R27" s="6">
        <v>22</v>
      </c>
      <c r="S27" s="6">
        <v>112</v>
      </c>
      <c r="T27" s="6">
        <v>0</v>
      </c>
      <c r="U27" s="6">
        <v>0</v>
      </c>
      <c r="V27" s="6">
        <v>0</v>
      </c>
      <c r="W27" s="6">
        <v>0.96</v>
      </c>
      <c r="X27" s="6">
        <v>34.6</v>
      </c>
      <c r="Y27" s="8">
        <f t="shared" si="0"/>
        <v>264.10000000000002</v>
      </c>
    </row>
    <row r="28" spans="1:25" ht="15.75" thickBot="1">
      <c r="A28" s="3">
        <v>27</v>
      </c>
      <c r="B28" s="4" t="s">
        <v>525</v>
      </c>
      <c r="C28" s="4" t="s">
        <v>205</v>
      </c>
      <c r="D28" s="3" t="s">
        <v>126</v>
      </c>
      <c r="E28" s="3">
        <v>29</v>
      </c>
      <c r="F28" s="3">
        <v>2017</v>
      </c>
      <c r="G28" s="3">
        <v>32</v>
      </c>
      <c r="H28" s="3">
        <v>32</v>
      </c>
      <c r="I28" s="3">
        <v>14</v>
      </c>
      <c r="J28" s="3">
        <v>8</v>
      </c>
      <c r="K28" s="3">
        <v>0</v>
      </c>
      <c r="L28" s="3">
        <v>3.54</v>
      </c>
      <c r="M28" s="3">
        <v>201</v>
      </c>
      <c r="N28" s="3">
        <v>183</v>
      </c>
      <c r="O28" s="3">
        <v>81</v>
      </c>
      <c r="P28" s="3">
        <v>79</v>
      </c>
      <c r="Q28" s="3">
        <v>18</v>
      </c>
      <c r="R28" s="3">
        <v>74</v>
      </c>
      <c r="S28" s="3">
        <v>161</v>
      </c>
      <c r="T28" s="3">
        <v>0</v>
      </c>
      <c r="U28" s="3">
        <v>0</v>
      </c>
      <c r="V28" s="3">
        <v>0</v>
      </c>
      <c r="W28" s="3">
        <v>1.28</v>
      </c>
      <c r="X28" s="3">
        <v>33.700000000000003</v>
      </c>
      <c r="Y28" s="5">
        <f t="shared" si="0"/>
        <v>256</v>
      </c>
    </row>
    <row r="29" spans="1:25" ht="15.75" thickBot="1">
      <c r="A29" s="6">
        <v>28</v>
      </c>
      <c r="B29" s="7" t="s">
        <v>526</v>
      </c>
      <c r="C29" s="7" t="s">
        <v>77</v>
      </c>
      <c r="D29" s="6" t="s">
        <v>126</v>
      </c>
      <c r="E29" s="6">
        <v>21</v>
      </c>
      <c r="F29" s="6">
        <v>2017</v>
      </c>
      <c r="G29" s="6">
        <v>32</v>
      </c>
      <c r="H29" s="6">
        <v>32</v>
      </c>
      <c r="I29" s="6">
        <v>11</v>
      </c>
      <c r="J29" s="6">
        <v>14</v>
      </c>
      <c r="K29" s="6">
        <v>0</v>
      </c>
      <c r="L29" s="6">
        <v>3.45</v>
      </c>
      <c r="M29" s="6">
        <v>213.7</v>
      </c>
      <c r="N29" s="6">
        <v>198</v>
      </c>
      <c r="O29" s="6">
        <v>89</v>
      </c>
      <c r="P29" s="6">
        <v>82</v>
      </c>
      <c r="Q29" s="6">
        <v>24</v>
      </c>
      <c r="R29" s="6">
        <v>59</v>
      </c>
      <c r="S29" s="6">
        <v>180</v>
      </c>
      <c r="T29" s="6">
        <v>0</v>
      </c>
      <c r="U29" s="6">
        <v>3</v>
      </c>
      <c r="V29" s="6">
        <v>0</v>
      </c>
      <c r="W29" s="6">
        <v>1.2</v>
      </c>
      <c r="X29" s="6">
        <v>33.5</v>
      </c>
      <c r="Y29" s="8">
        <f t="shared" si="0"/>
        <v>271.09999999999991</v>
      </c>
    </row>
    <row r="30" spans="1:25" ht="15.75" thickBot="1">
      <c r="A30" s="3">
        <v>29</v>
      </c>
      <c r="B30" s="4" t="s">
        <v>154</v>
      </c>
      <c r="C30" s="4" t="s">
        <v>46</v>
      </c>
      <c r="D30" s="3" t="s">
        <v>126</v>
      </c>
      <c r="E30" s="3">
        <v>37</v>
      </c>
      <c r="F30" s="3">
        <v>2017</v>
      </c>
      <c r="G30" s="3">
        <v>21</v>
      </c>
      <c r="H30" s="3">
        <v>21</v>
      </c>
      <c r="I30" s="3">
        <v>11</v>
      </c>
      <c r="J30" s="3">
        <v>2</v>
      </c>
      <c r="K30" s="3">
        <v>0</v>
      </c>
      <c r="L30" s="3">
        <v>2.83</v>
      </c>
      <c r="M30" s="3">
        <v>143</v>
      </c>
      <c r="N30" s="3">
        <v>119</v>
      </c>
      <c r="O30" s="3">
        <v>45</v>
      </c>
      <c r="P30" s="3">
        <v>45</v>
      </c>
      <c r="Q30" s="3">
        <v>13</v>
      </c>
      <c r="R30" s="3">
        <v>27</v>
      </c>
      <c r="S30" s="3">
        <v>117</v>
      </c>
      <c r="T30" s="3">
        <v>0</v>
      </c>
      <c r="U30" s="3">
        <v>1</v>
      </c>
      <c r="V30" s="3">
        <v>0</v>
      </c>
      <c r="W30" s="3">
        <v>1.02</v>
      </c>
      <c r="X30" s="3">
        <v>33.4</v>
      </c>
      <c r="Y30" s="5">
        <f t="shared" si="0"/>
        <v>277</v>
      </c>
    </row>
    <row r="31" spans="1:25" ht="15.75" thickBot="1">
      <c r="A31" s="6">
        <v>30</v>
      </c>
      <c r="B31" s="7" t="s">
        <v>527</v>
      </c>
      <c r="C31" s="7" t="s">
        <v>110</v>
      </c>
      <c r="D31" s="6" t="s">
        <v>126</v>
      </c>
      <c r="E31" s="6">
        <v>24</v>
      </c>
      <c r="F31" s="6">
        <v>2017</v>
      </c>
      <c r="G31" s="6">
        <v>23</v>
      </c>
      <c r="H31" s="6">
        <v>23</v>
      </c>
      <c r="I31" s="6">
        <v>8</v>
      </c>
      <c r="J31" s="6">
        <v>8</v>
      </c>
      <c r="K31" s="6">
        <v>0</v>
      </c>
      <c r="L31" s="6">
        <v>2.96</v>
      </c>
      <c r="M31" s="6">
        <v>149</v>
      </c>
      <c r="N31" s="6">
        <v>147</v>
      </c>
      <c r="O31" s="6">
        <v>51</v>
      </c>
      <c r="P31" s="6">
        <v>49</v>
      </c>
      <c r="Q31" s="6">
        <v>8</v>
      </c>
      <c r="R31" s="6">
        <v>42</v>
      </c>
      <c r="S31" s="6">
        <v>111</v>
      </c>
      <c r="T31" s="6">
        <v>0</v>
      </c>
      <c r="U31" s="6">
        <v>1</v>
      </c>
      <c r="V31" s="6">
        <v>0</v>
      </c>
      <c r="W31" s="6">
        <v>1.27</v>
      </c>
      <c r="X31" s="6">
        <v>32.9</v>
      </c>
      <c r="Y31" s="8">
        <f t="shared" si="0"/>
        <v>172</v>
      </c>
    </row>
    <row r="32" spans="1:25" ht="15.75" thickBot="1">
      <c r="A32" s="3">
        <v>31</v>
      </c>
      <c r="B32" s="4" t="s">
        <v>128</v>
      </c>
      <c r="C32" s="4" t="s">
        <v>25</v>
      </c>
      <c r="D32" s="3" t="s">
        <v>126</v>
      </c>
      <c r="E32" s="3">
        <v>35</v>
      </c>
      <c r="F32" s="3">
        <v>2017</v>
      </c>
      <c r="G32" s="3">
        <v>31</v>
      </c>
      <c r="H32" s="3">
        <v>31</v>
      </c>
      <c r="I32" s="3">
        <v>13</v>
      </c>
      <c r="J32" s="3">
        <v>13</v>
      </c>
      <c r="K32" s="3">
        <v>0</v>
      </c>
      <c r="L32" s="3">
        <v>3.49</v>
      </c>
      <c r="M32" s="3">
        <v>204</v>
      </c>
      <c r="N32" s="3">
        <v>182</v>
      </c>
      <c r="O32" s="3">
        <v>85</v>
      </c>
      <c r="P32" s="3">
        <v>79</v>
      </c>
      <c r="Q32" s="3">
        <v>30</v>
      </c>
      <c r="R32" s="3">
        <v>62</v>
      </c>
      <c r="S32" s="3">
        <v>145</v>
      </c>
      <c r="T32" s="3">
        <v>0</v>
      </c>
      <c r="U32" s="3">
        <v>1</v>
      </c>
      <c r="V32" s="3">
        <v>0</v>
      </c>
      <c r="W32" s="3">
        <v>1.2</v>
      </c>
      <c r="X32" s="3">
        <v>32.700000000000003</v>
      </c>
      <c r="Y32" s="5">
        <f t="shared" si="0"/>
        <v>239</v>
      </c>
    </row>
    <row r="33" spans="1:25" ht="15.75" thickBot="1">
      <c r="A33" s="6">
        <v>32</v>
      </c>
      <c r="B33" s="7" t="s">
        <v>417</v>
      </c>
      <c r="C33" s="7" t="s">
        <v>81</v>
      </c>
      <c r="D33" s="6" t="s">
        <v>126</v>
      </c>
      <c r="E33" s="6">
        <v>25</v>
      </c>
      <c r="F33" s="6">
        <v>2017</v>
      </c>
      <c r="G33" s="6">
        <v>32</v>
      </c>
      <c r="H33" s="6">
        <v>32</v>
      </c>
      <c r="I33" s="6">
        <v>18</v>
      </c>
      <c r="J33" s="6">
        <v>7</v>
      </c>
      <c r="K33" s="6">
        <v>0</v>
      </c>
      <c r="L33" s="6">
        <v>3.3</v>
      </c>
      <c r="M33" s="6">
        <v>204.3</v>
      </c>
      <c r="N33" s="6">
        <v>202</v>
      </c>
      <c r="O33" s="6">
        <v>81</v>
      </c>
      <c r="P33" s="6">
        <v>75</v>
      </c>
      <c r="Q33" s="6">
        <v>13</v>
      </c>
      <c r="R33" s="6">
        <v>39</v>
      </c>
      <c r="S33" s="6">
        <v>137</v>
      </c>
      <c r="T33" s="6">
        <v>0</v>
      </c>
      <c r="U33" s="6">
        <v>1</v>
      </c>
      <c r="V33" s="6">
        <v>1</v>
      </c>
      <c r="W33" s="6">
        <v>1.18</v>
      </c>
      <c r="X33" s="6">
        <v>32.299999999999997</v>
      </c>
      <c r="Y33" s="8">
        <f t="shared" si="0"/>
        <v>298.90000000000009</v>
      </c>
    </row>
    <row r="34" spans="1:25" ht="15.75" thickBot="1">
      <c r="A34" s="3">
        <v>33</v>
      </c>
      <c r="B34" s="4" t="s">
        <v>313</v>
      </c>
      <c r="C34" s="4" t="s">
        <v>28</v>
      </c>
      <c r="D34" s="3" t="s">
        <v>126</v>
      </c>
      <c r="E34" s="3">
        <v>28</v>
      </c>
      <c r="F34" s="3">
        <v>2017</v>
      </c>
      <c r="G34" s="3">
        <v>32</v>
      </c>
      <c r="H34" s="3">
        <v>32</v>
      </c>
      <c r="I34" s="3">
        <v>12</v>
      </c>
      <c r="J34" s="3">
        <v>6</v>
      </c>
      <c r="K34" s="3">
        <v>0</v>
      </c>
      <c r="L34" s="3">
        <v>3.39</v>
      </c>
      <c r="M34" s="3">
        <v>196.7</v>
      </c>
      <c r="N34" s="3">
        <v>181</v>
      </c>
      <c r="O34" s="3">
        <v>85</v>
      </c>
      <c r="P34" s="3">
        <v>74</v>
      </c>
      <c r="Q34" s="3">
        <v>19</v>
      </c>
      <c r="R34" s="3">
        <v>56</v>
      </c>
      <c r="S34" s="3">
        <v>179</v>
      </c>
      <c r="T34" s="3">
        <v>0</v>
      </c>
      <c r="U34" s="3">
        <v>1</v>
      </c>
      <c r="V34" s="3">
        <v>1</v>
      </c>
      <c r="W34" s="3">
        <v>1.21</v>
      </c>
      <c r="X34" s="3">
        <v>31.8</v>
      </c>
      <c r="Y34" s="5">
        <f t="shared" si="0"/>
        <v>300.09999999999991</v>
      </c>
    </row>
    <row r="35" spans="1:25" ht="15.75" thickBot="1">
      <c r="A35" s="6">
        <v>34</v>
      </c>
      <c r="B35" s="7" t="s">
        <v>478</v>
      </c>
      <c r="C35" s="7" t="s">
        <v>25</v>
      </c>
      <c r="D35" s="6" t="s">
        <v>126</v>
      </c>
      <c r="E35" s="6">
        <v>25</v>
      </c>
      <c r="F35" s="6">
        <v>2017</v>
      </c>
      <c r="G35" s="6">
        <v>30</v>
      </c>
      <c r="H35" s="6">
        <v>30</v>
      </c>
      <c r="I35" s="6">
        <v>13</v>
      </c>
      <c r="J35" s="6">
        <v>11</v>
      </c>
      <c r="K35" s="6">
        <v>0</v>
      </c>
      <c r="L35" s="6">
        <v>3.45</v>
      </c>
      <c r="M35" s="6">
        <v>193</v>
      </c>
      <c r="N35" s="6">
        <v>170</v>
      </c>
      <c r="O35" s="6">
        <v>83</v>
      </c>
      <c r="P35" s="6">
        <v>74</v>
      </c>
      <c r="Q35" s="6">
        <v>18</v>
      </c>
      <c r="R35" s="6">
        <v>57</v>
      </c>
      <c r="S35" s="6">
        <v>156</v>
      </c>
      <c r="T35" s="6">
        <v>0</v>
      </c>
      <c r="U35" s="6">
        <v>3</v>
      </c>
      <c r="V35" s="6">
        <v>1</v>
      </c>
      <c r="W35" s="6">
        <v>1.18</v>
      </c>
      <c r="X35" s="6">
        <v>31.8</v>
      </c>
      <c r="Y35" s="8">
        <f t="shared" si="0"/>
        <v>271</v>
      </c>
    </row>
    <row r="36" spans="1:25" ht="15.75" thickBot="1">
      <c r="A36" s="3">
        <v>35</v>
      </c>
      <c r="B36" s="4" t="s">
        <v>528</v>
      </c>
      <c r="C36" s="4" t="s">
        <v>59</v>
      </c>
      <c r="D36" s="3" t="s">
        <v>140</v>
      </c>
      <c r="E36" s="3">
        <v>23</v>
      </c>
      <c r="F36" s="3">
        <v>2017</v>
      </c>
      <c r="G36" s="3">
        <v>82</v>
      </c>
      <c r="H36" s="3">
        <v>0</v>
      </c>
      <c r="I36" s="3">
        <v>6</v>
      </c>
      <c r="J36" s="3">
        <v>5</v>
      </c>
      <c r="K36" s="3">
        <v>2</v>
      </c>
      <c r="L36" s="3">
        <v>1.75</v>
      </c>
      <c r="M36" s="3">
        <v>87.3</v>
      </c>
      <c r="N36" s="3">
        <v>69</v>
      </c>
      <c r="O36" s="3">
        <v>18</v>
      </c>
      <c r="P36" s="3">
        <v>17</v>
      </c>
      <c r="Q36" s="3">
        <v>9</v>
      </c>
      <c r="R36" s="3">
        <v>27</v>
      </c>
      <c r="S36" s="3">
        <v>96</v>
      </c>
      <c r="T36" s="3">
        <v>29</v>
      </c>
      <c r="U36" s="3">
        <v>0</v>
      </c>
      <c r="V36" s="3">
        <v>0</v>
      </c>
      <c r="W36" s="3">
        <v>1.1000000000000001</v>
      </c>
      <c r="X36" s="3">
        <v>31.7</v>
      </c>
      <c r="Y36" s="5">
        <f t="shared" si="0"/>
        <v>170.89999999999998</v>
      </c>
    </row>
    <row r="37" spans="1:25" ht="15.75" thickBot="1">
      <c r="A37" s="6">
        <v>36</v>
      </c>
      <c r="B37" s="7" t="s">
        <v>248</v>
      </c>
      <c r="C37" s="7" t="s">
        <v>83</v>
      </c>
      <c r="D37" s="6" t="s">
        <v>140</v>
      </c>
      <c r="E37" s="6">
        <v>24</v>
      </c>
      <c r="F37" s="6">
        <v>2017</v>
      </c>
      <c r="G37" s="6">
        <v>74</v>
      </c>
      <c r="H37" s="6">
        <v>0</v>
      </c>
      <c r="I37" s="6">
        <v>5</v>
      </c>
      <c r="J37" s="6">
        <v>4</v>
      </c>
      <c r="K37" s="6">
        <v>7</v>
      </c>
      <c r="L37" s="6">
        <v>1.84</v>
      </c>
      <c r="M37" s="6">
        <v>88</v>
      </c>
      <c r="N37" s="6">
        <v>62</v>
      </c>
      <c r="O37" s="6">
        <v>25</v>
      </c>
      <c r="P37" s="6">
        <v>18</v>
      </c>
      <c r="Q37" s="6">
        <v>6</v>
      </c>
      <c r="R37" s="6">
        <v>23</v>
      </c>
      <c r="S37" s="6">
        <v>94</v>
      </c>
      <c r="T37" s="6">
        <v>20</v>
      </c>
      <c r="U37" s="6">
        <v>0</v>
      </c>
      <c r="V37" s="6">
        <v>0</v>
      </c>
      <c r="W37" s="6">
        <v>0.97</v>
      </c>
      <c r="X37" s="6">
        <v>30.8</v>
      </c>
      <c r="Y37" s="8">
        <f t="shared" si="0"/>
        <v>221</v>
      </c>
    </row>
    <row r="38" spans="1:25" ht="15.75" thickBot="1">
      <c r="A38" s="3">
        <v>37</v>
      </c>
      <c r="B38" s="4" t="s">
        <v>529</v>
      </c>
      <c r="C38" s="4" t="s">
        <v>83</v>
      </c>
      <c r="D38" s="3" t="s">
        <v>126</v>
      </c>
      <c r="E38" s="3">
        <v>27</v>
      </c>
      <c r="F38" s="3">
        <v>2017</v>
      </c>
      <c r="G38" s="3">
        <v>43</v>
      </c>
      <c r="H38" s="3">
        <v>20</v>
      </c>
      <c r="I38" s="3">
        <v>9</v>
      </c>
      <c r="J38" s="3">
        <v>6</v>
      </c>
      <c r="K38" s="3">
        <v>0</v>
      </c>
      <c r="L38" s="3">
        <v>3.21</v>
      </c>
      <c r="M38" s="3">
        <v>154.30000000000001</v>
      </c>
      <c r="N38" s="3">
        <v>146</v>
      </c>
      <c r="O38" s="3">
        <v>64</v>
      </c>
      <c r="P38" s="3">
        <v>55</v>
      </c>
      <c r="Q38" s="3">
        <v>11</v>
      </c>
      <c r="R38" s="3">
        <v>47</v>
      </c>
      <c r="S38" s="3">
        <v>101</v>
      </c>
      <c r="T38" s="3">
        <v>3</v>
      </c>
      <c r="U38" s="3">
        <v>0</v>
      </c>
      <c r="V38" s="3">
        <v>0</v>
      </c>
      <c r="W38" s="3">
        <v>1.25</v>
      </c>
      <c r="X38" s="3">
        <v>30.6</v>
      </c>
      <c r="Y38" s="5">
        <f t="shared" si="0"/>
        <v>178.90000000000009</v>
      </c>
    </row>
    <row r="39" spans="1:25" ht="15.75" thickBot="1">
      <c r="A39" s="6">
        <v>38</v>
      </c>
      <c r="B39" s="7" t="s">
        <v>530</v>
      </c>
      <c r="C39" s="7" t="s">
        <v>72</v>
      </c>
      <c r="D39" s="6" t="s">
        <v>126</v>
      </c>
      <c r="E39" s="6">
        <v>22</v>
      </c>
      <c r="F39" s="6">
        <v>2017</v>
      </c>
      <c r="G39" s="6">
        <v>23</v>
      </c>
      <c r="H39" s="6">
        <v>23</v>
      </c>
      <c r="I39" s="6">
        <v>11</v>
      </c>
      <c r="J39" s="6">
        <v>3</v>
      </c>
      <c r="K39" s="6">
        <v>0</v>
      </c>
      <c r="L39" s="6">
        <v>3.05</v>
      </c>
      <c r="M39" s="6">
        <v>144.69999999999999</v>
      </c>
      <c r="N39" s="6">
        <v>116</v>
      </c>
      <c r="O39" s="6">
        <v>52</v>
      </c>
      <c r="P39" s="6">
        <v>49</v>
      </c>
      <c r="Q39" s="6">
        <v>12</v>
      </c>
      <c r="R39" s="6">
        <v>30</v>
      </c>
      <c r="S39" s="6">
        <v>108</v>
      </c>
      <c r="T39" s="6">
        <v>0</v>
      </c>
      <c r="U39" s="6">
        <v>2</v>
      </c>
      <c r="V39" s="6">
        <v>1</v>
      </c>
      <c r="W39" s="6">
        <v>1.01</v>
      </c>
      <c r="X39" s="6">
        <v>30.1</v>
      </c>
      <c r="Y39" s="8">
        <f t="shared" si="0"/>
        <v>270.09999999999991</v>
      </c>
    </row>
    <row r="40" spans="1:25" ht="15.75" thickBot="1">
      <c r="A40" s="3">
        <v>39</v>
      </c>
      <c r="B40" s="4" t="s">
        <v>531</v>
      </c>
      <c r="C40" s="4" t="s">
        <v>205</v>
      </c>
      <c r="D40" s="3" t="s">
        <v>126</v>
      </c>
      <c r="E40" s="3">
        <v>22</v>
      </c>
      <c r="F40" s="3">
        <v>2017</v>
      </c>
      <c r="G40" s="3">
        <v>30</v>
      </c>
      <c r="H40" s="3">
        <v>30</v>
      </c>
      <c r="I40" s="3">
        <v>15</v>
      </c>
      <c r="J40" s="3">
        <v>7</v>
      </c>
      <c r="K40" s="3">
        <v>0</v>
      </c>
      <c r="L40" s="3">
        <v>3.52</v>
      </c>
      <c r="M40" s="3">
        <v>176.7</v>
      </c>
      <c r="N40" s="3">
        <v>140</v>
      </c>
      <c r="O40" s="3">
        <v>74</v>
      </c>
      <c r="P40" s="3">
        <v>69</v>
      </c>
      <c r="Q40" s="3">
        <v>15</v>
      </c>
      <c r="R40" s="3">
        <v>74</v>
      </c>
      <c r="S40" s="3">
        <v>186</v>
      </c>
      <c r="T40" s="3">
        <v>0</v>
      </c>
      <c r="U40" s="3">
        <v>0</v>
      </c>
      <c r="V40" s="3">
        <v>0</v>
      </c>
      <c r="W40" s="3">
        <v>1.21</v>
      </c>
      <c r="X40" s="3">
        <v>29.8</v>
      </c>
      <c r="Y40" s="5">
        <f t="shared" si="0"/>
        <v>305.09999999999991</v>
      </c>
    </row>
    <row r="41" spans="1:25" ht="15.75" thickBot="1">
      <c r="A41" s="6">
        <v>40</v>
      </c>
      <c r="B41" s="7" t="s">
        <v>164</v>
      </c>
      <c r="C41" s="7" t="s">
        <v>31</v>
      </c>
      <c r="D41" s="6" t="s">
        <v>126</v>
      </c>
      <c r="E41" s="6">
        <v>26</v>
      </c>
      <c r="F41" s="6">
        <v>2017</v>
      </c>
      <c r="G41" s="6">
        <v>30</v>
      </c>
      <c r="H41" s="6">
        <v>30</v>
      </c>
      <c r="I41" s="6">
        <v>10</v>
      </c>
      <c r="J41" s="6">
        <v>9</v>
      </c>
      <c r="K41" s="6">
        <v>0</v>
      </c>
      <c r="L41" s="6">
        <v>3.72</v>
      </c>
      <c r="M41" s="6">
        <v>200.7</v>
      </c>
      <c r="N41" s="6">
        <v>202</v>
      </c>
      <c r="O41" s="6">
        <v>84</v>
      </c>
      <c r="P41" s="6">
        <v>83</v>
      </c>
      <c r="Q41" s="6">
        <v>27</v>
      </c>
      <c r="R41" s="6">
        <v>72</v>
      </c>
      <c r="S41" s="6">
        <v>113</v>
      </c>
      <c r="T41" s="6">
        <v>0</v>
      </c>
      <c r="U41" s="6">
        <v>2</v>
      </c>
      <c r="V41" s="6">
        <v>0</v>
      </c>
      <c r="W41" s="6">
        <v>1.37</v>
      </c>
      <c r="X41" s="6">
        <v>29.5</v>
      </c>
      <c r="Y41" s="8">
        <f t="shared" si="0"/>
        <v>144.09999999999991</v>
      </c>
    </row>
    <row r="42" spans="1:25" ht="15.75" thickBot="1">
      <c r="A42" s="3">
        <v>41</v>
      </c>
      <c r="B42" s="4" t="s">
        <v>134</v>
      </c>
      <c r="C42" s="4" t="s">
        <v>110</v>
      </c>
      <c r="D42" s="3" t="s">
        <v>126</v>
      </c>
      <c r="E42" s="3">
        <v>27</v>
      </c>
      <c r="F42" s="3">
        <v>2017</v>
      </c>
      <c r="G42" s="3">
        <v>31</v>
      </c>
      <c r="H42" s="3">
        <v>31</v>
      </c>
      <c r="I42" s="3">
        <v>14</v>
      </c>
      <c r="J42" s="3">
        <v>9</v>
      </c>
      <c r="K42" s="3">
        <v>0</v>
      </c>
      <c r="L42" s="3">
        <v>3.56</v>
      </c>
      <c r="M42" s="3">
        <v>192.3</v>
      </c>
      <c r="N42" s="3">
        <v>163</v>
      </c>
      <c r="O42" s="3">
        <v>81</v>
      </c>
      <c r="P42" s="3">
        <v>76</v>
      </c>
      <c r="Q42" s="3">
        <v>16</v>
      </c>
      <c r="R42" s="3">
        <v>33</v>
      </c>
      <c r="S42" s="3">
        <v>207</v>
      </c>
      <c r="T42" s="3">
        <v>0</v>
      </c>
      <c r="U42" s="3">
        <v>0</v>
      </c>
      <c r="V42" s="3">
        <v>0</v>
      </c>
      <c r="W42" s="3">
        <v>1.02</v>
      </c>
      <c r="X42" s="3">
        <v>29.4</v>
      </c>
      <c r="Y42" s="5">
        <f t="shared" si="0"/>
        <v>395.90000000000009</v>
      </c>
    </row>
    <row r="43" spans="1:25" ht="15.75" thickBot="1">
      <c r="A43" s="6">
        <v>42</v>
      </c>
      <c r="B43" s="7" t="s">
        <v>333</v>
      </c>
      <c r="C43" s="7" t="s">
        <v>81</v>
      </c>
      <c r="D43" s="6" t="s">
        <v>126</v>
      </c>
      <c r="E43" s="6">
        <v>33</v>
      </c>
      <c r="F43" s="6">
        <v>2017</v>
      </c>
      <c r="G43" s="6">
        <v>33</v>
      </c>
      <c r="H43" s="6">
        <v>33</v>
      </c>
      <c r="I43" s="6">
        <v>17</v>
      </c>
      <c r="J43" s="6">
        <v>6</v>
      </c>
      <c r="K43" s="6">
        <v>0</v>
      </c>
      <c r="L43" s="6">
        <v>3.58</v>
      </c>
      <c r="M43" s="6">
        <v>229</v>
      </c>
      <c r="N43" s="6">
        <v>220</v>
      </c>
      <c r="O43" s="6">
        <v>98</v>
      </c>
      <c r="P43" s="6">
        <v>91</v>
      </c>
      <c r="Q43" s="6">
        <v>22</v>
      </c>
      <c r="R43" s="6">
        <v>39</v>
      </c>
      <c r="S43" s="6">
        <v>144</v>
      </c>
      <c r="T43" s="6">
        <v>0</v>
      </c>
      <c r="U43" s="6">
        <v>0</v>
      </c>
      <c r="V43" s="6">
        <v>0</v>
      </c>
      <c r="W43" s="6">
        <v>1.1299999999999999</v>
      </c>
      <c r="X43" s="6">
        <v>29.1</v>
      </c>
      <c r="Y43" s="8">
        <f t="shared" si="0"/>
        <v>335</v>
      </c>
    </row>
    <row r="44" spans="1:25" ht="15.75" thickBot="1">
      <c r="A44" s="3">
        <v>43</v>
      </c>
      <c r="B44" s="4" t="s">
        <v>407</v>
      </c>
      <c r="C44" s="4" t="s">
        <v>22</v>
      </c>
      <c r="D44" s="3" t="s">
        <v>126</v>
      </c>
      <c r="E44" s="3">
        <v>30</v>
      </c>
      <c r="F44" s="3">
        <v>2017</v>
      </c>
      <c r="G44" s="3">
        <v>32</v>
      </c>
      <c r="H44" s="3">
        <v>32</v>
      </c>
      <c r="I44" s="3">
        <v>9</v>
      </c>
      <c r="J44" s="3">
        <v>12</v>
      </c>
      <c r="K44" s="3">
        <v>0</v>
      </c>
      <c r="L44" s="3">
        <v>3.64</v>
      </c>
      <c r="M44" s="3">
        <v>205</v>
      </c>
      <c r="N44" s="3">
        <v>235</v>
      </c>
      <c r="O44" s="3">
        <v>108</v>
      </c>
      <c r="P44" s="3">
        <v>83</v>
      </c>
      <c r="Q44" s="3">
        <v>19</v>
      </c>
      <c r="R44" s="3">
        <v>59</v>
      </c>
      <c r="S44" s="3">
        <v>147</v>
      </c>
      <c r="T44" s="3">
        <v>0</v>
      </c>
      <c r="U44" s="3">
        <v>1</v>
      </c>
      <c r="V44" s="3">
        <v>0</v>
      </c>
      <c r="W44" s="3">
        <v>1.43</v>
      </c>
      <c r="X44" s="3">
        <v>29.1</v>
      </c>
      <c r="Y44" s="5">
        <f t="shared" si="0"/>
        <v>143</v>
      </c>
    </row>
    <row r="45" spans="1:25" ht="15.75" thickBot="1">
      <c r="A45" s="6">
        <v>44</v>
      </c>
      <c r="B45" s="7" t="s">
        <v>425</v>
      </c>
      <c r="C45" s="7" t="s">
        <v>41</v>
      </c>
      <c r="D45" s="6" t="s">
        <v>126</v>
      </c>
      <c r="E45" s="6">
        <v>28</v>
      </c>
      <c r="F45" s="6">
        <v>2017</v>
      </c>
      <c r="G45" s="6">
        <v>33</v>
      </c>
      <c r="H45" s="6">
        <v>33</v>
      </c>
      <c r="I45" s="6">
        <v>11</v>
      </c>
      <c r="J45" s="6">
        <v>11</v>
      </c>
      <c r="K45" s="6">
        <v>0</v>
      </c>
      <c r="L45" s="6">
        <v>3.8</v>
      </c>
      <c r="M45" s="6">
        <v>210.7</v>
      </c>
      <c r="N45" s="6">
        <v>226</v>
      </c>
      <c r="O45" s="6">
        <v>96</v>
      </c>
      <c r="P45" s="6">
        <v>89</v>
      </c>
      <c r="Q45" s="6">
        <v>27</v>
      </c>
      <c r="R45" s="6">
        <v>50</v>
      </c>
      <c r="S45" s="6">
        <v>107</v>
      </c>
      <c r="T45" s="6">
        <v>0</v>
      </c>
      <c r="U45" s="6">
        <v>1</v>
      </c>
      <c r="V45" s="6">
        <v>0</v>
      </c>
      <c r="W45" s="6">
        <v>1.31</v>
      </c>
      <c r="X45" s="6">
        <v>28.7</v>
      </c>
      <c r="Y45" s="8">
        <f t="shared" si="0"/>
        <v>160.09999999999991</v>
      </c>
    </row>
    <row r="46" spans="1:25" ht="15.75" thickBot="1">
      <c r="A46" s="3">
        <v>45</v>
      </c>
      <c r="B46" s="4" t="s">
        <v>479</v>
      </c>
      <c r="C46" s="4" t="s">
        <v>86</v>
      </c>
      <c r="D46" s="3" t="s">
        <v>126</v>
      </c>
      <c r="E46" s="3">
        <v>25</v>
      </c>
      <c r="F46" s="3">
        <v>2017</v>
      </c>
      <c r="G46" s="3">
        <v>31</v>
      </c>
      <c r="H46" s="3">
        <v>31</v>
      </c>
      <c r="I46" s="3">
        <v>8</v>
      </c>
      <c r="J46" s="3">
        <v>9</v>
      </c>
      <c r="K46" s="3">
        <v>0</v>
      </c>
      <c r="L46" s="3">
        <v>3.61</v>
      </c>
      <c r="M46" s="3">
        <v>182</v>
      </c>
      <c r="N46" s="3">
        <v>193</v>
      </c>
      <c r="O46" s="3">
        <v>87</v>
      </c>
      <c r="P46" s="3">
        <v>73</v>
      </c>
      <c r="Q46" s="3">
        <v>12</v>
      </c>
      <c r="R46" s="3">
        <v>56</v>
      </c>
      <c r="S46" s="3">
        <v>102</v>
      </c>
      <c r="T46" s="3">
        <v>0</v>
      </c>
      <c r="U46" s="3">
        <v>0</v>
      </c>
      <c r="V46" s="3">
        <v>0</v>
      </c>
      <c r="W46" s="3">
        <v>1.37</v>
      </c>
      <c r="X46" s="3">
        <v>28.7</v>
      </c>
      <c r="Y46" s="5">
        <f t="shared" si="0"/>
        <v>134</v>
      </c>
    </row>
    <row r="47" spans="1:25" ht="15.75" thickBot="1">
      <c r="A47" s="6">
        <v>46</v>
      </c>
      <c r="B47" s="7" t="s">
        <v>489</v>
      </c>
      <c r="C47" s="7" t="s">
        <v>72</v>
      </c>
      <c r="D47" s="6" t="s">
        <v>126</v>
      </c>
      <c r="E47" s="6">
        <v>23</v>
      </c>
      <c r="F47" s="6">
        <v>2017</v>
      </c>
      <c r="G47" s="6">
        <v>33</v>
      </c>
      <c r="H47" s="6">
        <v>33</v>
      </c>
      <c r="I47" s="6">
        <v>11</v>
      </c>
      <c r="J47" s="6">
        <v>12</v>
      </c>
      <c r="K47" s="6">
        <v>0</v>
      </c>
      <c r="L47" s="6">
        <v>3.64</v>
      </c>
      <c r="M47" s="6">
        <v>202.7</v>
      </c>
      <c r="N47" s="6">
        <v>207</v>
      </c>
      <c r="O47" s="6">
        <v>84</v>
      </c>
      <c r="P47" s="6">
        <v>82</v>
      </c>
      <c r="Q47" s="6">
        <v>17</v>
      </c>
      <c r="R47" s="6">
        <v>26</v>
      </c>
      <c r="S47" s="6">
        <v>160</v>
      </c>
      <c r="T47" s="6">
        <v>0</v>
      </c>
      <c r="U47" s="6">
        <v>2</v>
      </c>
      <c r="V47" s="6">
        <v>0</v>
      </c>
      <c r="W47" s="6">
        <v>1.1499999999999999</v>
      </c>
      <c r="X47" s="6">
        <v>28.1</v>
      </c>
      <c r="Y47" s="8">
        <f t="shared" si="0"/>
        <v>281.09999999999991</v>
      </c>
    </row>
    <row r="48" spans="1:25" ht="15.75" thickBot="1">
      <c r="A48" s="3">
        <v>47</v>
      </c>
      <c r="B48" s="4" t="s">
        <v>133</v>
      </c>
      <c r="C48" s="4" t="s">
        <v>35</v>
      </c>
      <c r="D48" s="3" t="s">
        <v>140</v>
      </c>
      <c r="E48" s="3">
        <v>33</v>
      </c>
      <c r="F48" s="3">
        <v>2017</v>
      </c>
      <c r="G48" s="3">
        <v>64</v>
      </c>
      <c r="H48" s="3">
        <v>11</v>
      </c>
      <c r="I48" s="3">
        <v>5</v>
      </c>
      <c r="J48" s="3">
        <v>6</v>
      </c>
      <c r="K48" s="3">
        <v>1</v>
      </c>
      <c r="L48" s="3">
        <v>3.16</v>
      </c>
      <c r="M48" s="3">
        <v>139.69999999999999</v>
      </c>
      <c r="N48" s="3">
        <v>141</v>
      </c>
      <c r="O48" s="3">
        <v>55</v>
      </c>
      <c r="P48" s="3">
        <v>49</v>
      </c>
      <c r="Q48" s="3">
        <v>12</v>
      </c>
      <c r="R48" s="3">
        <v>29</v>
      </c>
      <c r="S48" s="3">
        <v>136</v>
      </c>
      <c r="T48" s="3">
        <v>19</v>
      </c>
      <c r="U48" s="3">
        <v>0</v>
      </c>
      <c r="V48" s="3">
        <v>0</v>
      </c>
      <c r="W48" s="3">
        <v>1.22</v>
      </c>
      <c r="X48" s="3">
        <v>27.5</v>
      </c>
      <c r="Y48" s="5">
        <f t="shared" si="0"/>
        <v>204.09999999999991</v>
      </c>
    </row>
    <row r="49" spans="1:25" ht="15.75" thickBot="1">
      <c r="A49" s="6">
        <v>48</v>
      </c>
      <c r="B49" s="7" t="s">
        <v>475</v>
      </c>
      <c r="C49" s="7" t="s">
        <v>59</v>
      </c>
      <c r="D49" s="6" t="s">
        <v>126</v>
      </c>
      <c r="E49" s="6">
        <v>23</v>
      </c>
      <c r="F49" s="6">
        <v>2017</v>
      </c>
      <c r="G49" s="6">
        <v>29</v>
      </c>
      <c r="H49" s="6">
        <v>29</v>
      </c>
      <c r="I49" s="6">
        <v>12</v>
      </c>
      <c r="J49" s="6">
        <v>10</v>
      </c>
      <c r="K49" s="6">
        <v>0</v>
      </c>
      <c r="L49" s="6">
        <v>3.76</v>
      </c>
      <c r="M49" s="6">
        <v>179.3</v>
      </c>
      <c r="N49" s="6">
        <v>167</v>
      </c>
      <c r="O49" s="6">
        <v>79</v>
      </c>
      <c r="P49" s="6">
        <v>75</v>
      </c>
      <c r="Q49" s="6">
        <v>21</v>
      </c>
      <c r="R49" s="6">
        <v>59</v>
      </c>
      <c r="S49" s="6">
        <v>109</v>
      </c>
      <c r="T49" s="6">
        <v>0</v>
      </c>
      <c r="U49" s="6">
        <v>1</v>
      </c>
      <c r="V49" s="6">
        <v>1</v>
      </c>
      <c r="W49" s="6">
        <v>1.26</v>
      </c>
      <c r="X49" s="6">
        <v>27.1</v>
      </c>
      <c r="Y49" s="8">
        <f t="shared" si="0"/>
        <v>181.90000000000009</v>
      </c>
    </row>
    <row r="50" spans="1:25" ht="15.75" thickBot="1">
      <c r="A50" s="3">
        <v>49</v>
      </c>
      <c r="B50" s="4" t="s">
        <v>330</v>
      </c>
      <c r="C50" s="4" t="s">
        <v>28</v>
      </c>
      <c r="D50" s="3" t="s">
        <v>126</v>
      </c>
      <c r="E50" s="3">
        <v>28</v>
      </c>
      <c r="F50" s="3">
        <v>2017</v>
      </c>
      <c r="G50" s="3">
        <v>19</v>
      </c>
      <c r="H50" s="3">
        <v>19</v>
      </c>
      <c r="I50" s="3">
        <v>8</v>
      </c>
      <c r="J50" s="3">
        <v>4</v>
      </c>
      <c r="K50" s="3">
        <v>0</v>
      </c>
      <c r="L50" s="3">
        <v>2.72</v>
      </c>
      <c r="M50" s="3">
        <v>115.7</v>
      </c>
      <c r="N50" s="3">
        <v>104</v>
      </c>
      <c r="O50" s="3">
        <v>43</v>
      </c>
      <c r="P50" s="3">
        <v>35</v>
      </c>
      <c r="Q50" s="3">
        <v>10</v>
      </c>
      <c r="R50" s="3">
        <v>29</v>
      </c>
      <c r="S50" s="3">
        <v>98</v>
      </c>
      <c r="T50" s="3">
        <v>0</v>
      </c>
      <c r="U50" s="3">
        <v>0</v>
      </c>
      <c r="V50" s="3">
        <v>0</v>
      </c>
      <c r="W50" s="3">
        <v>1.1499999999999999</v>
      </c>
      <c r="X50" s="3">
        <v>26.8</v>
      </c>
      <c r="Y50" s="5">
        <f t="shared" si="0"/>
        <v>185.10000000000002</v>
      </c>
    </row>
    <row r="51" spans="1:25" ht="15.75" thickBot="1">
      <c r="A51" s="6">
        <v>50</v>
      </c>
      <c r="B51" s="7" t="s">
        <v>315</v>
      </c>
      <c r="C51" s="7" t="s">
        <v>86</v>
      </c>
      <c r="D51" s="6" t="s">
        <v>126</v>
      </c>
      <c r="E51" s="6">
        <v>28</v>
      </c>
      <c r="F51" s="6">
        <v>2017</v>
      </c>
      <c r="G51" s="6">
        <v>31</v>
      </c>
      <c r="H51" s="6">
        <v>31</v>
      </c>
      <c r="I51" s="6">
        <v>13</v>
      </c>
      <c r="J51" s="6">
        <v>10</v>
      </c>
      <c r="K51" s="6">
        <v>0</v>
      </c>
      <c r="L51" s="6">
        <v>3.8</v>
      </c>
      <c r="M51" s="6">
        <v>194.3</v>
      </c>
      <c r="N51" s="6">
        <v>207</v>
      </c>
      <c r="O51" s="6">
        <v>87</v>
      </c>
      <c r="P51" s="6">
        <v>82</v>
      </c>
      <c r="Q51" s="6">
        <v>16</v>
      </c>
      <c r="R51" s="6">
        <v>55</v>
      </c>
      <c r="S51" s="6">
        <v>96</v>
      </c>
      <c r="T51" s="6">
        <v>0</v>
      </c>
      <c r="U51" s="6">
        <v>2</v>
      </c>
      <c r="V51" s="6">
        <v>2</v>
      </c>
      <c r="W51" s="6">
        <v>1.35</v>
      </c>
      <c r="X51" s="6">
        <v>26.4</v>
      </c>
      <c r="Y51" s="8">
        <f t="shared" si="0"/>
        <v>150.90000000000009</v>
      </c>
    </row>
    <row r="52" spans="1:25" ht="15.75" thickBot="1">
      <c r="A52" s="3">
        <v>51</v>
      </c>
      <c r="B52" s="4" t="s">
        <v>352</v>
      </c>
      <c r="C52" s="4" t="s">
        <v>39</v>
      </c>
      <c r="D52" s="3" t="s">
        <v>126</v>
      </c>
      <c r="E52" s="3">
        <v>24</v>
      </c>
      <c r="F52" s="3">
        <v>2017</v>
      </c>
      <c r="G52" s="3">
        <v>31</v>
      </c>
      <c r="H52" s="3">
        <v>31</v>
      </c>
      <c r="I52" s="3">
        <v>11</v>
      </c>
      <c r="J52" s="3">
        <v>10</v>
      </c>
      <c r="K52" s="3">
        <v>0</v>
      </c>
      <c r="L52" s="3">
        <v>3.55</v>
      </c>
      <c r="M52" s="3">
        <v>197.7</v>
      </c>
      <c r="N52" s="3">
        <v>194</v>
      </c>
      <c r="O52" s="3">
        <v>91</v>
      </c>
      <c r="P52" s="3">
        <v>78</v>
      </c>
      <c r="Q52" s="3">
        <v>14</v>
      </c>
      <c r="R52" s="3">
        <v>74</v>
      </c>
      <c r="S52" s="3">
        <v>114</v>
      </c>
      <c r="T52" s="3">
        <v>0</v>
      </c>
      <c r="U52" s="3">
        <v>1</v>
      </c>
      <c r="V52" s="3">
        <v>0</v>
      </c>
      <c r="W52" s="3">
        <v>1.36</v>
      </c>
      <c r="X52" s="3">
        <v>26.1</v>
      </c>
      <c r="Y52" s="5">
        <f t="shared" si="0"/>
        <v>161.09999999999991</v>
      </c>
    </row>
    <row r="53" spans="1:25" ht="15.75" thickBot="1">
      <c r="A53" s="6">
        <v>52</v>
      </c>
      <c r="B53" s="7" t="s">
        <v>178</v>
      </c>
      <c r="C53" s="7" t="s">
        <v>58</v>
      </c>
      <c r="D53" s="6" t="s">
        <v>126</v>
      </c>
      <c r="E53" s="6">
        <v>25</v>
      </c>
      <c r="F53" s="6">
        <v>2017</v>
      </c>
      <c r="G53" s="6">
        <v>33</v>
      </c>
      <c r="H53" s="6">
        <v>33</v>
      </c>
      <c r="I53" s="6">
        <v>14</v>
      </c>
      <c r="J53" s="6">
        <v>7</v>
      </c>
      <c r="K53" s="6">
        <v>0</v>
      </c>
      <c r="L53" s="6">
        <v>3.73</v>
      </c>
      <c r="M53" s="6">
        <v>193</v>
      </c>
      <c r="N53" s="6">
        <v>157</v>
      </c>
      <c r="O53" s="6">
        <v>87</v>
      </c>
      <c r="P53" s="6">
        <v>80</v>
      </c>
      <c r="Q53" s="6">
        <v>16</v>
      </c>
      <c r="R53" s="6">
        <v>104</v>
      </c>
      <c r="S53" s="6">
        <v>203</v>
      </c>
      <c r="T53" s="6">
        <v>0</v>
      </c>
      <c r="U53" s="6">
        <v>0</v>
      </c>
      <c r="V53" s="6">
        <v>0</v>
      </c>
      <c r="W53" s="6">
        <v>1.35</v>
      </c>
      <c r="X53" s="6">
        <v>25.8</v>
      </c>
      <c r="Y53" s="8">
        <f t="shared" si="0"/>
        <v>272</v>
      </c>
    </row>
    <row r="54" spans="1:25" ht="15.75" thickBot="1">
      <c r="A54" s="3">
        <v>53</v>
      </c>
      <c r="B54" s="4" t="s">
        <v>405</v>
      </c>
      <c r="C54" s="4" t="s">
        <v>110</v>
      </c>
      <c r="D54" s="3" t="s">
        <v>46</v>
      </c>
      <c r="E54" s="3">
        <v>25</v>
      </c>
      <c r="F54" s="3">
        <v>2017</v>
      </c>
      <c r="G54" s="3">
        <v>65</v>
      </c>
      <c r="H54" s="3">
        <v>0</v>
      </c>
      <c r="I54" s="3">
        <v>3</v>
      </c>
      <c r="J54" s="3">
        <v>3</v>
      </c>
      <c r="K54" s="3">
        <v>36</v>
      </c>
      <c r="L54" s="3">
        <v>1.84</v>
      </c>
      <c r="M54" s="3">
        <v>73.3</v>
      </c>
      <c r="N54" s="3">
        <v>57</v>
      </c>
      <c r="O54" s="3">
        <v>17</v>
      </c>
      <c r="P54" s="3">
        <v>15</v>
      </c>
      <c r="Q54" s="3">
        <v>2</v>
      </c>
      <c r="R54" s="3">
        <v>8</v>
      </c>
      <c r="S54" s="3">
        <v>91</v>
      </c>
      <c r="T54" s="3">
        <v>2</v>
      </c>
      <c r="U54" s="3">
        <v>0</v>
      </c>
      <c r="V54" s="3">
        <v>0</v>
      </c>
      <c r="W54" s="3">
        <v>0.89</v>
      </c>
      <c r="X54" s="3">
        <v>25.4</v>
      </c>
      <c r="Y54" s="5">
        <f t="shared" si="0"/>
        <v>358.9</v>
      </c>
    </row>
    <row r="55" spans="1:25" ht="15.75" thickBot="1">
      <c r="A55" s="6">
        <v>54</v>
      </c>
      <c r="B55" s="7" t="s">
        <v>532</v>
      </c>
      <c r="C55" s="7" t="s">
        <v>25</v>
      </c>
      <c r="D55" s="6" t="s">
        <v>126</v>
      </c>
      <c r="E55" s="6">
        <v>28</v>
      </c>
      <c r="F55" s="6">
        <v>2017</v>
      </c>
      <c r="G55" s="6">
        <v>28</v>
      </c>
      <c r="H55" s="6">
        <v>28</v>
      </c>
      <c r="I55" s="6">
        <v>14</v>
      </c>
      <c r="J55" s="6">
        <v>8</v>
      </c>
      <c r="K55" s="6">
        <v>0</v>
      </c>
      <c r="L55" s="6">
        <v>3.76</v>
      </c>
      <c r="M55" s="6">
        <v>186.7</v>
      </c>
      <c r="N55" s="6">
        <v>178</v>
      </c>
      <c r="O55" s="6">
        <v>82</v>
      </c>
      <c r="P55" s="6">
        <v>78</v>
      </c>
      <c r="Q55" s="6">
        <v>27</v>
      </c>
      <c r="R55" s="6">
        <v>53</v>
      </c>
      <c r="S55" s="6">
        <v>135</v>
      </c>
      <c r="T55" s="6">
        <v>0</v>
      </c>
      <c r="U55" s="6">
        <v>0</v>
      </c>
      <c r="V55" s="6">
        <v>0</v>
      </c>
      <c r="W55" s="6">
        <v>1.24</v>
      </c>
      <c r="X55" s="6">
        <v>24.2</v>
      </c>
      <c r="Y55" s="8">
        <f t="shared" si="0"/>
        <v>230.09999999999991</v>
      </c>
    </row>
    <row r="56" spans="1:25" ht="15.75" thickBot="1">
      <c r="A56" s="3">
        <v>55</v>
      </c>
      <c r="B56" s="4" t="s">
        <v>429</v>
      </c>
      <c r="C56" s="4" t="s">
        <v>28</v>
      </c>
      <c r="D56" s="3" t="s">
        <v>140</v>
      </c>
      <c r="E56" s="3">
        <v>27</v>
      </c>
      <c r="F56" s="3">
        <v>2017</v>
      </c>
      <c r="G56" s="3">
        <v>83</v>
      </c>
      <c r="H56" s="3">
        <v>0</v>
      </c>
      <c r="I56" s="3">
        <v>5</v>
      </c>
      <c r="J56" s="3">
        <v>3</v>
      </c>
      <c r="K56" s="3">
        <v>1</v>
      </c>
      <c r="L56" s="3">
        <v>2.4</v>
      </c>
      <c r="M56" s="3">
        <v>86.3</v>
      </c>
      <c r="N56" s="3">
        <v>77</v>
      </c>
      <c r="O56" s="3">
        <v>26</v>
      </c>
      <c r="P56" s="3">
        <v>23</v>
      </c>
      <c r="Q56" s="3">
        <v>4</v>
      </c>
      <c r="R56" s="3">
        <v>29</v>
      </c>
      <c r="S56" s="3">
        <v>76</v>
      </c>
      <c r="T56" s="3">
        <v>21</v>
      </c>
      <c r="U56" s="3">
        <v>0</v>
      </c>
      <c r="V56" s="3">
        <v>0</v>
      </c>
      <c r="W56" s="3">
        <v>1.23</v>
      </c>
      <c r="X56" s="3">
        <v>23.8</v>
      </c>
      <c r="Y56" s="5">
        <f t="shared" si="0"/>
        <v>131.89999999999998</v>
      </c>
    </row>
    <row r="57" spans="1:25" ht="15.75" thickBot="1">
      <c r="A57" s="6">
        <v>56</v>
      </c>
      <c r="B57" s="7" t="s">
        <v>487</v>
      </c>
      <c r="C57" s="7" t="s">
        <v>31</v>
      </c>
      <c r="D57" s="6" t="s">
        <v>126</v>
      </c>
      <c r="E57" s="6">
        <v>24</v>
      </c>
      <c r="F57" s="6">
        <v>2017</v>
      </c>
      <c r="G57" s="6">
        <v>36</v>
      </c>
      <c r="H57" s="6">
        <v>26</v>
      </c>
      <c r="I57" s="6">
        <v>11</v>
      </c>
      <c r="J57" s="6">
        <v>4</v>
      </c>
      <c r="K57" s="6">
        <v>0</v>
      </c>
      <c r="L57" s="6">
        <v>3.6</v>
      </c>
      <c r="M57" s="6">
        <v>150</v>
      </c>
      <c r="N57" s="6">
        <v>161</v>
      </c>
      <c r="O57" s="6">
        <v>63</v>
      </c>
      <c r="P57" s="6">
        <v>60</v>
      </c>
      <c r="Q57" s="6">
        <v>19</v>
      </c>
      <c r="R57" s="6">
        <v>48</v>
      </c>
      <c r="S57" s="6">
        <v>96</v>
      </c>
      <c r="T57" s="6">
        <v>3</v>
      </c>
      <c r="U57" s="6">
        <v>0</v>
      </c>
      <c r="V57" s="6">
        <v>0</v>
      </c>
      <c r="W57" s="6">
        <v>1.39</v>
      </c>
      <c r="X57" s="6">
        <v>23.8</v>
      </c>
      <c r="Y57" s="8">
        <f t="shared" si="0"/>
        <v>137</v>
      </c>
    </row>
    <row r="58" spans="1:25" ht="15.75" thickBot="1">
      <c r="A58" s="3">
        <v>57</v>
      </c>
      <c r="B58" s="4" t="s">
        <v>163</v>
      </c>
      <c r="C58" s="4" t="s">
        <v>39</v>
      </c>
      <c r="D58" s="3" t="s">
        <v>46</v>
      </c>
      <c r="E58" s="3">
        <v>30</v>
      </c>
      <c r="F58" s="3">
        <v>2017</v>
      </c>
      <c r="G58" s="3">
        <v>75</v>
      </c>
      <c r="H58" s="3">
        <v>0</v>
      </c>
      <c r="I58" s="3">
        <v>1</v>
      </c>
      <c r="J58" s="3">
        <v>9</v>
      </c>
      <c r="K58" s="3">
        <v>49</v>
      </c>
      <c r="L58" s="3">
        <v>2.09</v>
      </c>
      <c r="M58" s="3">
        <v>77.7</v>
      </c>
      <c r="N58" s="3">
        <v>73</v>
      </c>
      <c r="O58" s="3">
        <v>22</v>
      </c>
      <c r="P58" s="3">
        <v>18</v>
      </c>
      <c r="Q58" s="3">
        <v>4</v>
      </c>
      <c r="R58" s="3">
        <v>40</v>
      </c>
      <c r="S58" s="3">
        <v>77</v>
      </c>
      <c r="T58" s="3">
        <v>0</v>
      </c>
      <c r="U58" s="3">
        <v>0</v>
      </c>
      <c r="V58" s="3">
        <v>0</v>
      </c>
      <c r="W58" s="3">
        <v>1.45</v>
      </c>
      <c r="X58" s="3">
        <v>23.8</v>
      </c>
      <c r="Y58" s="5">
        <f t="shared" si="0"/>
        <v>293.10000000000002</v>
      </c>
    </row>
    <row r="59" spans="1:25" ht="15.75" thickBot="1">
      <c r="A59" s="6">
        <v>58</v>
      </c>
      <c r="B59" s="7" t="s">
        <v>320</v>
      </c>
      <c r="C59" s="7" t="s">
        <v>31</v>
      </c>
      <c r="D59" s="6" t="s">
        <v>46</v>
      </c>
      <c r="E59" s="6">
        <v>31</v>
      </c>
      <c r="F59" s="6">
        <v>2017</v>
      </c>
      <c r="G59" s="6">
        <v>76</v>
      </c>
      <c r="H59" s="6">
        <v>0</v>
      </c>
      <c r="I59" s="6">
        <v>6</v>
      </c>
      <c r="J59" s="6">
        <v>4</v>
      </c>
      <c r="K59" s="6">
        <v>23</v>
      </c>
      <c r="L59" s="6">
        <v>2.2999999999999998</v>
      </c>
      <c r="M59" s="6">
        <v>78.3</v>
      </c>
      <c r="N59" s="6">
        <v>64</v>
      </c>
      <c r="O59" s="6">
        <v>20</v>
      </c>
      <c r="P59" s="6">
        <v>20</v>
      </c>
      <c r="Q59" s="6">
        <v>6</v>
      </c>
      <c r="R59" s="6">
        <v>23</v>
      </c>
      <c r="S59" s="6">
        <v>64</v>
      </c>
      <c r="T59" s="6">
        <v>8</v>
      </c>
      <c r="U59" s="6">
        <v>0</v>
      </c>
      <c r="V59" s="6">
        <v>0</v>
      </c>
      <c r="W59" s="6">
        <v>1.1100000000000001</v>
      </c>
      <c r="X59" s="6">
        <v>23.7</v>
      </c>
      <c r="Y59" s="8">
        <f t="shared" si="0"/>
        <v>241.89999999999998</v>
      </c>
    </row>
    <row r="60" spans="1:25" ht="15.75" thickBot="1">
      <c r="A60" s="3">
        <v>59</v>
      </c>
      <c r="B60" s="4" t="s">
        <v>244</v>
      </c>
      <c r="C60" s="4" t="s">
        <v>83</v>
      </c>
      <c r="D60" s="3" t="s">
        <v>126</v>
      </c>
      <c r="E60" s="3">
        <v>25</v>
      </c>
      <c r="F60" s="3">
        <v>2017</v>
      </c>
      <c r="G60" s="3">
        <v>12</v>
      </c>
      <c r="H60" s="3">
        <v>12</v>
      </c>
      <c r="I60" s="3">
        <v>5</v>
      </c>
      <c r="J60" s="3">
        <v>3</v>
      </c>
      <c r="K60" s="3">
        <v>0</v>
      </c>
      <c r="L60" s="3">
        <v>1.91</v>
      </c>
      <c r="M60" s="3">
        <v>70.7</v>
      </c>
      <c r="N60" s="3">
        <v>60</v>
      </c>
      <c r="O60" s="3">
        <v>18</v>
      </c>
      <c r="P60" s="3">
        <v>15</v>
      </c>
      <c r="Q60" s="3">
        <v>5</v>
      </c>
      <c r="R60" s="3">
        <v>12</v>
      </c>
      <c r="S60" s="3">
        <v>80</v>
      </c>
      <c r="T60" s="3">
        <v>0</v>
      </c>
      <c r="U60" s="3">
        <v>0</v>
      </c>
      <c r="V60" s="3">
        <v>0</v>
      </c>
      <c r="W60" s="3">
        <v>1.02</v>
      </c>
      <c r="X60" s="3">
        <v>23.6</v>
      </c>
      <c r="Y60" s="5">
        <f t="shared" si="0"/>
        <v>151.10000000000002</v>
      </c>
    </row>
    <row r="61" spans="1:25" ht="15.75" thickBot="1">
      <c r="A61" s="6">
        <v>60</v>
      </c>
      <c r="B61" s="7" t="s">
        <v>160</v>
      </c>
      <c r="C61" s="7" t="s">
        <v>58</v>
      </c>
      <c r="D61" s="6" t="s">
        <v>46</v>
      </c>
      <c r="E61" s="6">
        <v>33</v>
      </c>
      <c r="F61" s="6">
        <v>2017</v>
      </c>
      <c r="G61" s="6">
        <v>74</v>
      </c>
      <c r="H61" s="6">
        <v>0</v>
      </c>
      <c r="I61" s="6">
        <v>2</v>
      </c>
      <c r="J61" s="6">
        <v>4</v>
      </c>
      <c r="K61" s="6">
        <v>46</v>
      </c>
      <c r="L61" s="6">
        <v>2.44</v>
      </c>
      <c r="M61" s="6">
        <v>84.7</v>
      </c>
      <c r="N61" s="6">
        <v>74</v>
      </c>
      <c r="O61" s="6">
        <v>24</v>
      </c>
      <c r="P61" s="6">
        <v>23</v>
      </c>
      <c r="Q61" s="6">
        <v>9</v>
      </c>
      <c r="R61" s="6">
        <v>18</v>
      </c>
      <c r="S61" s="6">
        <v>77</v>
      </c>
      <c r="T61" s="6">
        <v>0</v>
      </c>
      <c r="U61" s="6">
        <v>0</v>
      </c>
      <c r="V61" s="6">
        <v>0</v>
      </c>
      <c r="W61" s="6">
        <v>1.0900000000000001</v>
      </c>
      <c r="X61" s="6">
        <v>23.5</v>
      </c>
      <c r="Y61" s="8">
        <f t="shared" si="0"/>
        <v>360.1</v>
      </c>
    </row>
    <row r="62" spans="1:25" ht="15.75" thickBot="1">
      <c r="A62" s="3">
        <v>61</v>
      </c>
      <c r="B62" s="4" t="s">
        <v>428</v>
      </c>
      <c r="C62" s="4" t="s">
        <v>533</v>
      </c>
      <c r="D62" s="3" t="s">
        <v>140</v>
      </c>
      <c r="E62" s="3">
        <v>26</v>
      </c>
      <c r="F62" s="3">
        <v>2017</v>
      </c>
      <c r="G62" s="3">
        <v>72</v>
      </c>
      <c r="H62" s="3">
        <v>0</v>
      </c>
      <c r="I62" s="3">
        <v>4</v>
      </c>
      <c r="J62" s="3">
        <v>3</v>
      </c>
      <c r="K62" s="3">
        <v>18</v>
      </c>
      <c r="L62" s="3">
        <v>2.0699999999999998</v>
      </c>
      <c r="M62" s="3">
        <v>74</v>
      </c>
      <c r="N62" s="3">
        <v>51</v>
      </c>
      <c r="O62" s="3">
        <v>18</v>
      </c>
      <c r="P62" s="3">
        <v>17</v>
      </c>
      <c r="Q62" s="3">
        <v>4</v>
      </c>
      <c r="R62" s="3">
        <v>27</v>
      </c>
      <c r="S62" s="3">
        <v>74</v>
      </c>
      <c r="T62" s="3">
        <v>13</v>
      </c>
      <c r="U62" s="3">
        <v>0</v>
      </c>
      <c r="V62" s="3">
        <v>0</v>
      </c>
      <c r="W62" s="3">
        <v>1.05</v>
      </c>
      <c r="X62" s="3">
        <v>23.1</v>
      </c>
      <c r="Y62" s="5">
        <f t="shared" si="0"/>
        <v>230</v>
      </c>
    </row>
    <row r="63" spans="1:25" ht="15.75" thickBot="1">
      <c r="A63" s="6">
        <v>62</v>
      </c>
      <c r="B63" s="7" t="s">
        <v>636</v>
      </c>
      <c r="C63" s="7" t="s">
        <v>36</v>
      </c>
      <c r="D63" s="6" t="s">
        <v>126</v>
      </c>
      <c r="E63" s="6">
        <v>27</v>
      </c>
      <c r="F63" s="6">
        <v>2017</v>
      </c>
      <c r="G63" s="6">
        <v>23</v>
      </c>
      <c r="H63" s="6">
        <v>23</v>
      </c>
      <c r="I63" s="6">
        <v>9</v>
      </c>
      <c r="J63" s="6">
        <v>6</v>
      </c>
      <c r="K63" s="6">
        <v>0</v>
      </c>
      <c r="L63" s="6">
        <v>3.4</v>
      </c>
      <c r="M63" s="6">
        <v>135</v>
      </c>
      <c r="N63" s="6">
        <v>120</v>
      </c>
      <c r="O63" s="6">
        <v>54</v>
      </c>
      <c r="P63" s="6">
        <v>51</v>
      </c>
      <c r="Q63" s="6">
        <v>9</v>
      </c>
      <c r="R63" s="6">
        <v>44</v>
      </c>
      <c r="S63" s="6">
        <v>98</v>
      </c>
      <c r="T63" s="6">
        <v>0</v>
      </c>
      <c r="U63" s="6">
        <v>0</v>
      </c>
      <c r="V63" s="6">
        <v>0</v>
      </c>
      <c r="W63" s="6">
        <v>1.21</v>
      </c>
      <c r="X63" s="6">
        <v>23.1</v>
      </c>
      <c r="Y63" s="8">
        <f t="shared" si="0"/>
        <v>178</v>
      </c>
    </row>
    <row r="64" spans="1:25" ht="15.75" thickBot="1">
      <c r="A64" s="3">
        <v>63</v>
      </c>
      <c r="B64" s="4" t="s">
        <v>499</v>
      </c>
      <c r="C64" s="4" t="s">
        <v>88</v>
      </c>
      <c r="D64" s="3" t="s">
        <v>126</v>
      </c>
      <c r="E64" s="3">
        <v>26</v>
      </c>
      <c r="F64" s="3">
        <v>2017</v>
      </c>
      <c r="G64" s="3">
        <v>16</v>
      </c>
      <c r="H64" s="3">
        <v>16</v>
      </c>
      <c r="I64" s="3">
        <v>8</v>
      </c>
      <c r="J64" s="3">
        <v>6</v>
      </c>
      <c r="K64" s="3">
        <v>0</v>
      </c>
      <c r="L64" s="3">
        <v>3.15</v>
      </c>
      <c r="M64" s="3">
        <v>105.7</v>
      </c>
      <c r="N64" s="3">
        <v>97</v>
      </c>
      <c r="O64" s="3">
        <v>42</v>
      </c>
      <c r="P64" s="3">
        <v>37</v>
      </c>
      <c r="Q64" s="3">
        <v>6</v>
      </c>
      <c r="R64" s="3">
        <v>40</v>
      </c>
      <c r="S64" s="3">
        <v>88</v>
      </c>
      <c r="T64" s="3">
        <v>0</v>
      </c>
      <c r="U64" s="3">
        <v>1</v>
      </c>
      <c r="V64" s="3">
        <v>0</v>
      </c>
      <c r="W64" s="3">
        <v>1.3</v>
      </c>
      <c r="X64" s="3">
        <v>22.4</v>
      </c>
      <c r="Y64" s="5">
        <f t="shared" si="0"/>
        <v>133.10000000000002</v>
      </c>
    </row>
    <row r="65" spans="1:25" ht="15.75" thickBot="1">
      <c r="A65" s="6">
        <v>64</v>
      </c>
      <c r="B65" s="7" t="s">
        <v>172</v>
      </c>
      <c r="C65" s="7" t="s">
        <v>46</v>
      </c>
      <c r="D65" s="6" t="s">
        <v>46</v>
      </c>
      <c r="E65" s="6">
        <v>36</v>
      </c>
      <c r="F65" s="6">
        <v>2017</v>
      </c>
      <c r="G65" s="6">
        <v>77</v>
      </c>
      <c r="H65" s="6">
        <v>0</v>
      </c>
      <c r="I65" s="6">
        <v>8</v>
      </c>
      <c r="J65" s="6">
        <v>4</v>
      </c>
      <c r="K65" s="6">
        <v>15</v>
      </c>
      <c r="L65" s="6">
        <v>2.4500000000000002</v>
      </c>
      <c r="M65" s="6">
        <v>80.7</v>
      </c>
      <c r="N65" s="6">
        <v>75</v>
      </c>
      <c r="O65" s="6">
        <v>23</v>
      </c>
      <c r="P65" s="6">
        <v>22</v>
      </c>
      <c r="Q65" s="6">
        <v>5</v>
      </c>
      <c r="R65" s="6">
        <v>20</v>
      </c>
      <c r="S65" s="6">
        <v>61</v>
      </c>
      <c r="T65" s="6">
        <v>14</v>
      </c>
      <c r="U65" s="6">
        <v>0</v>
      </c>
      <c r="V65" s="6">
        <v>0</v>
      </c>
      <c r="W65" s="6">
        <v>1.18</v>
      </c>
      <c r="X65" s="6">
        <v>22.4</v>
      </c>
      <c r="Y65" s="8">
        <f t="shared" si="0"/>
        <v>199.10000000000002</v>
      </c>
    </row>
    <row r="66" spans="1:25" ht="15.75" thickBot="1">
      <c r="A66" s="3">
        <v>65</v>
      </c>
      <c r="B66" s="4" t="s">
        <v>255</v>
      </c>
      <c r="C66" s="4" t="s">
        <v>81</v>
      </c>
      <c r="D66" s="3" t="s">
        <v>46</v>
      </c>
      <c r="E66" s="3">
        <v>28</v>
      </c>
      <c r="F66" s="3">
        <v>2017</v>
      </c>
      <c r="G66" s="3">
        <v>65</v>
      </c>
      <c r="H66" s="3">
        <v>0</v>
      </c>
      <c r="I66" s="3">
        <v>7</v>
      </c>
      <c r="J66" s="3">
        <v>7</v>
      </c>
      <c r="K66" s="3">
        <v>32</v>
      </c>
      <c r="L66" s="3">
        <v>2.0299999999999998</v>
      </c>
      <c r="M66" s="3">
        <v>71</v>
      </c>
      <c r="N66" s="3">
        <v>43</v>
      </c>
      <c r="O66" s="3">
        <v>16</v>
      </c>
      <c r="P66" s="3">
        <v>16</v>
      </c>
      <c r="Q66" s="3">
        <v>5</v>
      </c>
      <c r="R66" s="3">
        <v>26</v>
      </c>
      <c r="S66" s="3">
        <v>83</v>
      </c>
      <c r="T66" s="3">
        <v>2</v>
      </c>
      <c r="U66" s="3">
        <v>0</v>
      </c>
      <c r="V66" s="3">
        <v>0</v>
      </c>
      <c r="W66" s="3">
        <v>0.97</v>
      </c>
      <c r="X66" s="3">
        <v>22.1</v>
      </c>
      <c r="Y66" s="5">
        <f t="shared" ref="Y66:Y129" si="1">(3*(M66)+4*I66-4*J66+5*K66+S66-2*N66-2*R66-Q66)</f>
        <v>313</v>
      </c>
    </row>
    <row r="67" spans="1:25" ht="15.75" thickBot="1">
      <c r="A67" s="6">
        <v>66</v>
      </c>
      <c r="B67" s="7" t="s">
        <v>497</v>
      </c>
      <c r="C67" s="7" t="s">
        <v>31</v>
      </c>
      <c r="D67" s="6" t="s">
        <v>140</v>
      </c>
      <c r="E67" s="6">
        <v>24</v>
      </c>
      <c r="F67" s="6">
        <v>2017</v>
      </c>
      <c r="G67" s="6">
        <v>88</v>
      </c>
      <c r="H67" s="6">
        <v>0</v>
      </c>
      <c r="I67" s="6">
        <v>3</v>
      </c>
      <c r="J67" s="6">
        <v>6</v>
      </c>
      <c r="K67" s="6">
        <v>4</v>
      </c>
      <c r="L67" s="6">
        <v>2.99</v>
      </c>
      <c r="M67" s="6">
        <v>96.3</v>
      </c>
      <c r="N67" s="6">
        <v>82</v>
      </c>
      <c r="O67" s="6">
        <v>38</v>
      </c>
      <c r="P67" s="6">
        <v>32</v>
      </c>
      <c r="Q67" s="6">
        <v>7</v>
      </c>
      <c r="R67" s="6">
        <v>31</v>
      </c>
      <c r="S67" s="6">
        <v>71</v>
      </c>
      <c r="T67" s="6">
        <v>23</v>
      </c>
      <c r="U67" s="6">
        <v>0</v>
      </c>
      <c r="V67" s="6">
        <v>0</v>
      </c>
      <c r="W67" s="6">
        <v>1.17</v>
      </c>
      <c r="X67" s="6">
        <v>21.9</v>
      </c>
      <c r="Y67" s="8">
        <f t="shared" si="1"/>
        <v>134.89999999999998</v>
      </c>
    </row>
    <row r="68" spans="1:25" ht="15.75" thickBot="1">
      <c r="A68" s="3">
        <v>67</v>
      </c>
      <c r="B68" s="4" t="s">
        <v>496</v>
      </c>
      <c r="C68" s="4" t="s">
        <v>86</v>
      </c>
      <c r="D68" s="3" t="s">
        <v>46</v>
      </c>
      <c r="E68" s="3">
        <v>23</v>
      </c>
      <c r="F68" s="3">
        <v>2017</v>
      </c>
      <c r="G68" s="3">
        <v>79</v>
      </c>
      <c r="H68" s="3">
        <v>0</v>
      </c>
      <c r="I68" s="3">
        <v>4</v>
      </c>
      <c r="J68" s="3">
        <v>4</v>
      </c>
      <c r="K68" s="3">
        <v>14</v>
      </c>
      <c r="L68" s="3">
        <v>3.02</v>
      </c>
      <c r="M68" s="3">
        <v>98.3</v>
      </c>
      <c r="N68" s="3">
        <v>93</v>
      </c>
      <c r="O68" s="3">
        <v>36</v>
      </c>
      <c r="P68" s="3">
        <v>33</v>
      </c>
      <c r="Q68" s="3">
        <v>9</v>
      </c>
      <c r="R68" s="3">
        <v>26</v>
      </c>
      <c r="S68" s="3">
        <v>82</v>
      </c>
      <c r="T68" s="3">
        <v>15</v>
      </c>
      <c r="U68" s="3">
        <v>0</v>
      </c>
      <c r="V68" s="3">
        <v>0</v>
      </c>
      <c r="W68" s="3">
        <v>1.21</v>
      </c>
      <c r="X68" s="3">
        <v>21.9</v>
      </c>
      <c r="Y68" s="5">
        <f t="shared" si="1"/>
        <v>199.89999999999998</v>
      </c>
    </row>
    <row r="69" spans="1:25" ht="15.75" thickBot="1">
      <c r="A69" s="6">
        <v>68</v>
      </c>
      <c r="B69" s="7" t="s">
        <v>331</v>
      </c>
      <c r="C69" s="7" t="s">
        <v>35</v>
      </c>
      <c r="D69" s="6" t="s">
        <v>126</v>
      </c>
      <c r="E69" s="6">
        <v>24</v>
      </c>
      <c r="F69" s="6">
        <v>2017</v>
      </c>
      <c r="G69" s="6">
        <v>37</v>
      </c>
      <c r="H69" s="6">
        <v>30</v>
      </c>
      <c r="I69" s="6">
        <v>8</v>
      </c>
      <c r="J69" s="6">
        <v>14</v>
      </c>
      <c r="K69" s="6">
        <v>0</v>
      </c>
      <c r="L69" s="6">
        <v>4.03</v>
      </c>
      <c r="M69" s="6">
        <v>219</v>
      </c>
      <c r="N69" s="6">
        <v>218</v>
      </c>
      <c r="O69" s="6">
        <v>106</v>
      </c>
      <c r="P69" s="6">
        <v>98</v>
      </c>
      <c r="Q69" s="6">
        <v>29</v>
      </c>
      <c r="R69" s="6">
        <v>62</v>
      </c>
      <c r="S69" s="6">
        <v>199</v>
      </c>
      <c r="T69" s="6">
        <v>2</v>
      </c>
      <c r="U69" s="6">
        <v>3</v>
      </c>
      <c r="V69" s="6">
        <v>1</v>
      </c>
      <c r="W69" s="6">
        <v>1.28</v>
      </c>
      <c r="X69" s="6">
        <v>21.9</v>
      </c>
      <c r="Y69" s="8">
        <f t="shared" si="1"/>
        <v>243</v>
      </c>
    </row>
    <row r="70" spans="1:25" ht="15.75" thickBot="1">
      <c r="A70" s="3">
        <v>69</v>
      </c>
      <c r="B70" s="4" t="s">
        <v>323</v>
      </c>
      <c r="C70" s="4" t="s">
        <v>39</v>
      </c>
      <c r="D70" s="3" t="s">
        <v>126</v>
      </c>
      <c r="E70" s="3">
        <v>27</v>
      </c>
      <c r="F70" s="3">
        <v>2017</v>
      </c>
      <c r="G70" s="3">
        <v>29</v>
      </c>
      <c r="H70" s="3">
        <v>24</v>
      </c>
      <c r="I70" s="3">
        <v>12</v>
      </c>
      <c r="J70" s="3">
        <v>6</v>
      </c>
      <c r="K70" s="3">
        <v>0</v>
      </c>
      <c r="L70" s="3">
        <v>3.61</v>
      </c>
      <c r="M70" s="3">
        <v>172</v>
      </c>
      <c r="N70" s="3">
        <v>165</v>
      </c>
      <c r="O70" s="3">
        <v>77</v>
      </c>
      <c r="P70" s="3">
        <v>69</v>
      </c>
      <c r="Q70" s="3">
        <v>20</v>
      </c>
      <c r="R70" s="3">
        <v>44</v>
      </c>
      <c r="S70" s="3">
        <v>119</v>
      </c>
      <c r="T70" s="3">
        <v>3</v>
      </c>
      <c r="U70" s="3">
        <v>0</v>
      </c>
      <c r="V70" s="3">
        <v>0</v>
      </c>
      <c r="W70" s="3">
        <v>1.22</v>
      </c>
      <c r="X70" s="3">
        <v>21.7</v>
      </c>
      <c r="Y70" s="5">
        <f t="shared" si="1"/>
        <v>221</v>
      </c>
    </row>
    <row r="71" spans="1:25" ht="15.75" thickBot="1">
      <c r="A71" s="6">
        <v>70</v>
      </c>
      <c r="B71" s="7" t="s">
        <v>492</v>
      </c>
      <c r="C71" s="7" t="s">
        <v>94</v>
      </c>
      <c r="D71" s="6" t="s">
        <v>126</v>
      </c>
      <c r="E71" s="6">
        <v>23</v>
      </c>
      <c r="F71" s="6">
        <v>2017</v>
      </c>
      <c r="G71" s="6">
        <v>28</v>
      </c>
      <c r="H71" s="6">
        <v>28</v>
      </c>
      <c r="I71" s="6">
        <v>10</v>
      </c>
      <c r="J71" s="6">
        <v>10</v>
      </c>
      <c r="K71" s="6">
        <v>0</v>
      </c>
      <c r="L71" s="6">
        <v>3.75</v>
      </c>
      <c r="M71" s="6">
        <v>175</v>
      </c>
      <c r="N71" s="6">
        <v>175</v>
      </c>
      <c r="O71" s="6">
        <v>83</v>
      </c>
      <c r="P71" s="6">
        <v>73</v>
      </c>
      <c r="Q71" s="6">
        <v>14</v>
      </c>
      <c r="R71" s="6">
        <v>77</v>
      </c>
      <c r="S71" s="6">
        <v>151</v>
      </c>
      <c r="T71" s="6">
        <v>0</v>
      </c>
      <c r="U71" s="6">
        <v>0</v>
      </c>
      <c r="V71" s="6">
        <v>0</v>
      </c>
      <c r="W71" s="6">
        <v>1.44</v>
      </c>
      <c r="X71" s="6">
        <v>21.3</v>
      </c>
      <c r="Y71" s="8">
        <f t="shared" si="1"/>
        <v>158</v>
      </c>
    </row>
    <row r="72" spans="1:25" ht="15.75" thickBot="1">
      <c r="A72" s="3">
        <v>71</v>
      </c>
      <c r="B72" s="4" t="s">
        <v>141</v>
      </c>
      <c r="C72" s="4" t="s">
        <v>31</v>
      </c>
      <c r="D72" s="3" t="s">
        <v>126</v>
      </c>
      <c r="E72" s="3">
        <v>38</v>
      </c>
      <c r="F72" s="3">
        <v>2017</v>
      </c>
      <c r="G72" s="3">
        <v>32</v>
      </c>
      <c r="H72" s="3">
        <v>32</v>
      </c>
      <c r="I72" s="3">
        <v>9</v>
      </c>
      <c r="J72" s="3">
        <v>11</v>
      </c>
      <c r="K72" s="3">
        <v>0</v>
      </c>
      <c r="L72" s="3">
        <v>4.09</v>
      </c>
      <c r="M72" s="3">
        <v>198</v>
      </c>
      <c r="N72" s="3">
        <v>236</v>
      </c>
      <c r="O72" s="3">
        <v>94</v>
      </c>
      <c r="P72" s="3">
        <v>90</v>
      </c>
      <c r="Q72" s="3">
        <v>19</v>
      </c>
      <c r="R72" s="3">
        <v>39</v>
      </c>
      <c r="S72" s="3">
        <v>63</v>
      </c>
      <c r="T72" s="3">
        <v>0</v>
      </c>
      <c r="U72" s="3">
        <v>0</v>
      </c>
      <c r="V72" s="3">
        <v>0</v>
      </c>
      <c r="W72" s="3">
        <v>1.39</v>
      </c>
      <c r="X72" s="3">
        <v>21.2</v>
      </c>
      <c r="Y72" s="5">
        <f t="shared" si="1"/>
        <v>80</v>
      </c>
    </row>
    <row r="73" spans="1:25" ht="15.75" thickBot="1">
      <c r="A73" s="6">
        <v>72</v>
      </c>
      <c r="B73" s="7" t="s">
        <v>423</v>
      </c>
      <c r="C73" s="7" t="s">
        <v>41</v>
      </c>
      <c r="D73" s="6" t="s">
        <v>140</v>
      </c>
      <c r="E73" s="6">
        <v>26</v>
      </c>
      <c r="F73" s="6">
        <v>2017</v>
      </c>
      <c r="G73" s="6">
        <v>72</v>
      </c>
      <c r="H73" s="6">
        <v>3</v>
      </c>
      <c r="I73" s="6">
        <v>6</v>
      </c>
      <c r="J73" s="6">
        <v>5</v>
      </c>
      <c r="K73" s="6">
        <v>0</v>
      </c>
      <c r="L73" s="6">
        <v>2.93</v>
      </c>
      <c r="M73" s="6">
        <v>92</v>
      </c>
      <c r="N73" s="6">
        <v>83</v>
      </c>
      <c r="O73" s="6">
        <v>34</v>
      </c>
      <c r="P73" s="6">
        <v>30</v>
      </c>
      <c r="Q73" s="6">
        <v>5</v>
      </c>
      <c r="R73" s="6">
        <v>41</v>
      </c>
      <c r="S73" s="6">
        <v>79</v>
      </c>
      <c r="T73" s="6">
        <v>14</v>
      </c>
      <c r="U73" s="6">
        <v>0</v>
      </c>
      <c r="V73" s="6">
        <v>0</v>
      </c>
      <c r="W73" s="6">
        <v>1.35</v>
      </c>
      <c r="X73" s="6">
        <v>21.1</v>
      </c>
      <c r="Y73" s="8">
        <f t="shared" si="1"/>
        <v>106</v>
      </c>
    </row>
    <row r="74" spans="1:25" ht="15.75" thickBot="1">
      <c r="A74" s="3">
        <v>73</v>
      </c>
      <c r="B74" s="4" t="s">
        <v>246</v>
      </c>
      <c r="C74" s="4" t="s">
        <v>83</v>
      </c>
      <c r="D74" s="3" t="s">
        <v>126</v>
      </c>
      <c r="E74" s="3">
        <v>28</v>
      </c>
      <c r="F74" s="3">
        <v>2017</v>
      </c>
      <c r="G74" s="3">
        <v>29</v>
      </c>
      <c r="H74" s="3">
        <v>29</v>
      </c>
      <c r="I74" s="3">
        <v>13</v>
      </c>
      <c r="J74" s="3">
        <v>11</v>
      </c>
      <c r="K74" s="3">
        <v>0</v>
      </c>
      <c r="L74" s="3">
        <v>4.0599999999999996</v>
      </c>
      <c r="M74" s="3">
        <v>204</v>
      </c>
      <c r="N74" s="3">
        <v>206</v>
      </c>
      <c r="O74" s="3">
        <v>94</v>
      </c>
      <c r="P74" s="3">
        <v>92</v>
      </c>
      <c r="Q74" s="3">
        <v>32</v>
      </c>
      <c r="R74" s="3">
        <v>34</v>
      </c>
      <c r="S74" s="3">
        <v>151</v>
      </c>
      <c r="T74" s="3">
        <v>0</v>
      </c>
      <c r="U74" s="3">
        <v>5</v>
      </c>
      <c r="V74" s="3">
        <v>2</v>
      </c>
      <c r="W74" s="3">
        <v>1.18</v>
      </c>
      <c r="X74" s="3">
        <v>20.8</v>
      </c>
      <c r="Y74" s="5">
        <f t="shared" si="1"/>
        <v>259</v>
      </c>
    </row>
    <row r="75" spans="1:25" ht="15.75" thickBot="1">
      <c r="A75" s="6">
        <v>74</v>
      </c>
      <c r="B75" s="7" t="s">
        <v>534</v>
      </c>
      <c r="C75" s="7" t="s">
        <v>25</v>
      </c>
      <c r="D75" s="6" t="s">
        <v>46</v>
      </c>
      <c r="E75" s="6">
        <v>34</v>
      </c>
      <c r="F75" s="6">
        <v>2017</v>
      </c>
      <c r="G75" s="6">
        <v>66</v>
      </c>
      <c r="H75" s="6">
        <v>0</v>
      </c>
      <c r="I75" s="6">
        <v>2</v>
      </c>
      <c r="J75" s="6">
        <v>5</v>
      </c>
      <c r="K75" s="6">
        <v>37</v>
      </c>
      <c r="L75" s="6">
        <v>2.23</v>
      </c>
      <c r="M75" s="6">
        <v>68.7</v>
      </c>
      <c r="N75" s="6">
        <v>53</v>
      </c>
      <c r="O75" s="6">
        <v>17</v>
      </c>
      <c r="P75" s="6">
        <v>17</v>
      </c>
      <c r="Q75" s="6">
        <v>9</v>
      </c>
      <c r="R75" s="6">
        <v>17</v>
      </c>
      <c r="S75" s="6">
        <v>67</v>
      </c>
      <c r="T75" s="6">
        <v>0</v>
      </c>
      <c r="U75" s="6">
        <v>0</v>
      </c>
      <c r="V75" s="6">
        <v>0</v>
      </c>
      <c r="W75" s="6">
        <v>1.02</v>
      </c>
      <c r="X75" s="6">
        <v>20.8</v>
      </c>
      <c r="Y75" s="8">
        <f t="shared" si="1"/>
        <v>297.10000000000002</v>
      </c>
    </row>
    <row r="76" spans="1:25" ht="15.75" thickBot="1">
      <c r="A76" s="3">
        <v>75</v>
      </c>
      <c r="B76" s="4" t="s">
        <v>334</v>
      </c>
      <c r="C76" s="4" t="s">
        <v>43</v>
      </c>
      <c r="D76" s="3" t="s">
        <v>126</v>
      </c>
      <c r="E76" s="3">
        <v>24</v>
      </c>
      <c r="F76" s="3">
        <v>2017</v>
      </c>
      <c r="G76" s="3">
        <v>33</v>
      </c>
      <c r="H76" s="3">
        <v>33</v>
      </c>
      <c r="I76" s="3">
        <v>13</v>
      </c>
      <c r="J76" s="3">
        <v>11</v>
      </c>
      <c r="K76" s="3">
        <v>0</v>
      </c>
      <c r="L76" s="3">
        <v>3.92</v>
      </c>
      <c r="M76" s="3">
        <v>218</v>
      </c>
      <c r="N76" s="3">
        <v>219</v>
      </c>
      <c r="O76" s="3">
        <v>100</v>
      </c>
      <c r="P76" s="3">
        <v>95</v>
      </c>
      <c r="Q76" s="3">
        <v>16</v>
      </c>
      <c r="R76" s="3">
        <v>58</v>
      </c>
      <c r="S76" s="3">
        <v>210</v>
      </c>
      <c r="T76" s="3">
        <v>0</v>
      </c>
      <c r="U76" s="3">
        <v>1</v>
      </c>
      <c r="V76" s="3">
        <v>0</v>
      </c>
      <c r="W76" s="3">
        <v>1.27</v>
      </c>
      <c r="X76" s="3">
        <v>20.6</v>
      </c>
      <c r="Y76" s="5">
        <f t="shared" si="1"/>
        <v>302</v>
      </c>
    </row>
    <row r="77" spans="1:25" ht="15.75" thickBot="1">
      <c r="A77" s="6">
        <v>76</v>
      </c>
      <c r="B77" s="7" t="s">
        <v>245</v>
      </c>
      <c r="C77" s="7" t="s">
        <v>39</v>
      </c>
      <c r="D77" s="6" t="s">
        <v>126</v>
      </c>
      <c r="E77" s="6">
        <v>25</v>
      </c>
      <c r="F77" s="6">
        <v>2017</v>
      </c>
      <c r="G77" s="6">
        <v>13</v>
      </c>
      <c r="H77" s="6">
        <v>13</v>
      </c>
      <c r="I77" s="6">
        <v>6</v>
      </c>
      <c r="J77" s="6">
        <v>2</v>
      </c>
      <c r="K77" s="6">
        <v>0</v>
      </c>
      <c r="L77" s="6">
        <v>2.5499999999999998</v>
      </c>
      <c r="M77" s="6">
        <v>81.3</v>
      </c>
      <c r="N77" s="6">
        <v>68</v>
      </c>
      <c r="O77" s="6">
        <v>24</v>
      </c>
      <c r="P77" s="6">
        <v>23</v>
      </c>
      <c r="Q77" s="6">
        <v>5</v>
      </c>
      <c r="R77" s="6">
        <v>21</v>
      </c>
      <c r="S77" s="6">
        <v>78</v>
      </c>
      <c r="T77" s="6">
        <v>0</v>
      </c>
      <c r="U77" s="6">
        <v>0</v>
      </c>
      <c r="V77" s="6">
        <v>0</v>
      </c>
      <c r="W77" s="6">
        <v>1.0900000000000001</v>
      </c>
      <c r="X77" s="6">
        <v>20.399999999999999</v>
      </c>
      <c r="Y77" s="8">
        <f t="shared" si="1"/>
        <v>154.89999999999998</v>
      </c>
    </row>
    <row r="78" spans="1:25" ht="15.75" thickBot="1">
      <c r="A78" s="3">
        <v>77</v>
      </c>
      <c r="B78" s="4" t="s">
        <v>508</v>
      </c>
      <c r="C78" s="4" t="s">
        <v>94</v>
      </c>
      <c r="D78" s="3" t="s">
        <v>140</v>
      </c>
      <c r="E78" s="3">
        <v>23</v>
      </c>
      <c r="F78" s="3">
        <v>2017</v>
      </c>
      <c r="G78" s="3">
        <v>79</v>
      </c>
      <c r="H78" s="3">
        <v>1</v>
      </c>
      <c r="I78" s="3">
        <v>10</v>
      </c>
      <c r="J78" s="3">
        <v>6</v>
      </c>
      <c r="K78" s="3">
        <v>2</v>
      </c>
      <c r="L78" s="3">
        <v>2.99</v>
      </c>
      <c r="M78" s="3">
        <v>96.3</v>
      </c>
      <c r="N78" s="3">
        <v>75</v>
      </c>
      <c r="O78" s="3">
        <v>32</v>
      </c>
      <c r="P78" s="3">
        <v>32</v>
      </c>
      <c r="Q78" s="3">
        <v>8</v>
      </c>
      <c r="R78" s="3">
        <v>33</v>
      </c>
      <c r="S78" s="3">
        <v>122</v>
      </c>
      <c r="T78" s="3">
        <v>17</v>
      </c>
      <c r="U78" s="3">
        <v>0</v>
      </c>
      <c r="V78" s="3">
        <v>0</v>
      </c>
      <c r="W78" s="3">
        <v>1.1200000000000001</v>
      </c>
      <c r="X78" s="3">
        <v>20.3</v>
      </c>
      <c r="Y78" s="5">
        <f t="shared" si="1"/>
        <v>212.89999999999998</v>
      </c>
    </row>
    <row r="79" spans="1:25" ht="15.75" thickBot="1">
      <c r="A79" s="6">
        <v>78</v>
      </c>
      <c r="B79" s="7" t="s">
        <v>250</v>
      </c>
      <c r="C79" s="7" t="s">
        <v>448</v>
      </c>
      <c r="D79" s="6" t="s">
        <v>126</v>
      </c>
      <c r="E79" s="6">
        <v>32</v>
      </c>
      <c r="F79" s="6">
        <v>2017</v>
      </c>
      <c r="G79" s="6">
        <v>31</v>
      </c>
      <c r="H79" s="6">
        <v>31</v>
      </c>
      <c r="I79" s="6">
        <v>9</v>
      </c>
      <c r="J79" s="6">
        <v>15</v>
      </c>
      <c r="K79" s="6">
        <v>0</v>
      </c>
      <c r="L79" s="6">
        <v>3.91</v>
      </c>
      <c r="M79" s="6">
        <v>202.7</v>
      </c>
      <c r="N79" s="6">
        <v>230</v>
      </c>
      <c r="O79" s="6">
        <v>104</v>
      </c>
      <c r="P79" s="6">
        <v>88</v>
      </c>
      <c r="Q79" s="6">
        <v>25</v>
      </c>
      <c r="R79" s="6">
        <v>25</v>
      </c>
      <c r="S79" s="6">
        <v>127</v>
      </c>
      <c r="T79" s="6">
        <v>0</v>
      </c>
      <c r="U79" s="6">
        <v>1</v>
      </c>
      <c r="V79" s="6">
        <v>0</v>
      </c>
      <c r="W79" s="6">
        <v>1.26</v>
      </c>
      <c r="X79" s="6">
        <v>20.3</v>
      </c>
      <c r="Y79" s="8">
        <f t="shared" si="1"/>
        <v>176.09999999999991</v>
      </c>
    </row>
    <row r="80" spans="1:25" ht="15.75" thickBot="1">
      <c r="A80" s="3">
        <v>79</v>
      </c>
      <c r="B80" s="4" t="s">
        <v>142</v>
      </c>
      <c r="C80" s="4" t="s">
        <v>31</v>
      </c>
      <c r="D80" s="3" t="s">
        <v>126</v>
      </c>
      <c r="E80" s="3">
        <v>35</v>
      </c>
      <c r="F80" s="3">
        <v>2017</v>
      </c>
      <c r="G80" s="3">
        <v>32</v>
      </c>
      <c r="H80" s="3">
        <v>32</v>
      </c>
      <c r="I80" s="3">
        <v>12</v>
      </c>
      <c r="J80" s="3">
        <v>14</v>
      </c>
      <c r="K80" s="3">
        <v>0</v>
      </c>
      <c r="L80" s="3">
        <v>4.17</v>
      </c>
      <c r="M80" s="3">
        <v>207</v>
      </c>
      <c r="N80" s="3">
        <v>191</v>
      </c>
      <c r="O80" s="3">
        <v>102</v>
      </c>
      <c r="P80" s="3">
        <v>96</v>
      </c>
      <c r="Q80" s="3">
        <v>19</v>
      </c>
      <c r="R80" s="3">
        <v>78</v>
      </c>
      <c r="S80" s="3">
        <v>111</v>
      </c>
      <c r="T80" s="3">
        <v>0</v>
      </c>
      <c r="U80" s="3">
        <v>1</v>
      </c>
      <c r="V80" s="3">
        <v>0</v>
      </c>
      <c r="W80" s="3">
        <v>1.3</v>
      </c>
      <c r="X80" s="3">
        <v>19.899999999999999</v>
      </c>
      <c r="Y80" s="5">
        <f t="shared" si="1"/>
        <v>167</v>
      </c>
    </row>
    <row r="81" spans="1:25" ht="15.75" thickBot="1">
      <c r="A81" s="6">
        <v>80</v>
      </c>
      <c r="B81" s="7" t="s">
        <v>502</v>
      </c>
      <c r="C81" s="7" t="s">
        <v>59</v>
      </c>
      <c r="D81" s="6" t="s">
        <v>140</v>
      </c>
      <c r="E81" s="6">
        <v>29</v>
      </c>
      <c r="F81" s="6">
        <v>2017</v>
      </c>
      <c r="G81" s="6">
        <v>58</v>
      </c>
      <c r="H81" s="6">
        <v>0</v>
      </c>
      <c r="I81" s="6">
        <v>6</v>
      </c>
      <c r="J81" s="6">
        <v>2</v>
      </c>
      <c r="K81" s="6">
        <v>3</v>
      </c>
      <c r="L81" s="6">
        <v>2.34</v>
      </c>
      <c r="M81" s="6">
        <v>65.3</v>
      </c>
      <c r="N81" s="6">
        <v>53</v>
      </c>
      <c r="O81" s="6">
        <v>19</v>
      </c>
      <c r="P81" s="6">
        <v>17</v>
      </c>
      <c r="Q81" s="6">
        <v>3</v>
      </c>
      <c r="R81" s="6">
        <v>29</v>
      </c>
      <c r="S81" s="6">
        <v>80</v>
      </c>
      <c r="T81" s="6">
        <v>12</v>
      </c>
      <c r="U81" s="6">
        <v>0</v>
      </c>
      <c r="V81" s="6">
        <v>0</v>
      </c>
      <c r="W81" s="6">
        <v>1.26</v>
      </c>
      <c r="X81" s="6">
        <v>19.899999999999999</v>
      </c>
      <c r="Y81" s="8">
        <f t="shared" si="1"/>
        <v>139.89999999999998</v>
      </c>
    </row>
    <row r="82" spans="1:25" ht="15.75" thickBot="1">
      <c r="A82" s="3">
        <v>81</v>
      </c>
      <c r="B82" s="4" t="s">
        <v>132</v>
      </c>
      <c r="C82" s="4" t="s">
        <v>311</v>
      </c>
      <c r="D82" s="3" t="s">
        <v>126</v>
      </c>
      <c r="E82" s="3">
        <v>32</v>
      </c>
      <c r="F82" s="3">
        <v>2017</v>
      </c>
      <c r="G82" s="3">
        <v>31</v>
      </c>
      <c r="H82" s="3">
        <v>31</v>
      </c>
      <c r="I82" s="3">
        <v>10</v>
      </c>
      <c r="J82" s="3">
        <v>13</v>
      </c>
      <c r="K82" s="3">
        <v>0</v>
      </c>
      <c r="L82" s="3">
        <v>3.97</v>
      </c>
      <c r="M82" s="3">
        <v>201.7</v>
      </c>
      <c r="N82" s="3">
        <v>219</v>
      </c>
      <c r="O82" s="3">
        <v>92</v>
      </c>
      <c r="P82" s="3">
        <v>89</v>
      </c>
      <c r="Q82" s="3">
        <v>35</v>
      </c>
      <c r="R82" s="3">
        <v>37</v>
      </c>
      <c r="S82" s="3">
        <v>113</v>
      </c>
      <c r="T82" s="3">
        <v>0</v>
      </c>
      <c r="U82" s="3">
        <v>3</v>
      </c>
      <c r="V82" s="3">
        <v>0</v>
      </c>
      <c r="W82" s="3">
        <v>1.27</v>
      </c>
      <c r="X82" s="3">
        <v>19.8</v>
      </c>
      <c r="Y82" s="5">
        <f t="shared" si="1"/>
        <v>159.09999999999991</v>
      </c>
    </row>
    <row r="83" spans="1:25" ht="15.75" thickBot="1">
      <c r="A83" s="6">
        <v>82</v>
      </c>
      <c r="B83" s="7" t="s">
        <v>535</v>
      </c>
      <c r="C83" s="7" t="s">
        <v>28</v>
      </c>
      <c r="D83" s="6" t="s">
        <v>140</v>
      </c>
      <c r="E83" s="6">
        <v>26</v>
      </c>
      <c r="F83" s="6">
        <v>2017</v>
      </c>
      <c r="G83" s="6">
        <v>64</v>
      </c>
      <c r="H83" s="6">
        <v>0</v>
      </c>
      <c r="I83" s="6">
        <v>5</v>
      </c>
      <c r="J83" s="6">
        <v>1</v>
      </c>
      <c r="K83" s="6">
        <v>27</v>
      </c>
      <c r="L83" s="6">
        <v>2.2799999999999998</v>
      </c>
      <c r="M83" s="6">
        <v>67</v>
      </c>
      <c r="N83" s="6">
        <v>62</v>
      </c>
      <c r="O83" s="6">
        <v>17</v>
      </c>
      <c r="P83" s="6">
        <v>17</v>
      </c>
      <c r="Q83" s="6">
        <v>3</v>
      </c>
      <c r="R83" s="6">
        <v>27</v>
      </c>
      <c r="S83" s="6">
        <v>66</v>
      </c>
      <c r="T83" s="6">
        <v>6</v>
      </c>
      <c r="U83" s="6">
        <v>0</v>
      </c>
      <c r="V83" s="6">
        <v>0</v>
      </c>
      <c r="W83" s="6">
        <v>1.33</v>
      </c>
      <c r="X83" s="6">
        <v>19.399999999999999</v>
      </c>
      <c r="Y83" s="8">
        <f t="shared" si="1"/>
        <v>237</v>
      </c>
    </row>
    <row r="84" spans="1:25" ht="15.75" thickBot="1">
      <c r="A84" s="3">
        <v>83</v>
      </c>
      <c r="B84" s="4" t="s">
        <v>328</v>
      </c>
      <c r="C84" s="4" t="s">
        <v>129</v>
      </c>
      <c r="D84" s="3" t="s">
        <v>140</v>
      </c>
      <c r="E84" s="3">
        <v>27</v>
      </c>
      <c r="F84" s="3">
        <v>2017</v>
      </c>
      <c r="G84" s="3">
        <v>72</v>
      </c>
      <c r="H84" s="3">
        <v>0</v>
      </c>
      <c r="I84" s="3">
        <v>4</v>
      </c>
      <c r="J84" s="3">
        <v>2</v>
      </c>
      <c r="K84" s="3">
        <v>19</v>
      </c>
      <c r="L84" s="3">
        <v>2.8</v>
      </c>
      <c r="M84" s="3">
        <v>80.3</v>
      </c>
      <c r="N84" s="3">
        <v>57</v>
      </c>
      <c r="O84" s="3">
        <v>27</v>
      </c>
      <c r="P84" s="3">
        <v>25</v>
      </c>
      <c r="Q84" s="3">
        <v>13</v>
      </c>
      <c r="R84" s="3">
        <v>10</v>
      </c>
      <c r="S84" s="3">
        <v>97</v>
      </c>
      <c r="T84" s="3">
        <v>17</v>
      </c>
      <c r="U84" s="3">
        <v>0</v>
      </c>
      <c r="V84" s="3">
        <v>0</v>
      </c>
      <c r="W84" s="3">
        <v>0.83</v>
      </c>
      <c r="X84" s="3">
        <v>19.399999999999999</v>
      </c>
      <c r="Y84" s="5">
        <f t="shared" si="1"/>
        <v>293.89999999999998</v>
      </c>
    </row>
    <row r="85" spans="1:25" ht="15.75" thickBot="1">
      <c r="A85" s="6">
        <v>84</v>
      </c>
      <c r="B85" s="7" t="s">
        <v>147</v>
      </c>
      <c r="C85" s="7" t="s">
        <v>110</v>
      </c>
      <c r="D85" s="6" t="s">
        <v>140</v>
      </c>
      <c r="E85" s="6">
        <v>27</v>
      </c>
      <c r="F85" s="6">
        <v>2017</v>
      </c>
      <c r="G85" s="6">
        <v>63</v>
      </c>
      <c r="H85" s="6">
        <v>0</v>
      </c>
      <c r="I85" s="6">
        <v>2</v>
      </c>
      <c r="J85" s="6">
        <v>4</v>
      </c>
      <c r="K85" s="6">
        <v>4</v>
      </c>
      <c r="L85" s="6">
        <v>2.59</v>
      </c>
      <c r="M85" s="6">
        <v>73</v>
      </c>
      <c r="N85" s="6">
        <v>59</v>
      </c>
      <c r="O85" s="6">
        <v>24</v>
      </c>
      <c r="P85" s="6">
        <v>21</v>
      </c>
      <c r="Q85" s="6">
        <v>5</v>
      </c>
      <c r="R85" s="6">
        <v>17</v>
      </c>
      <c r="S85" s="6">
        <v>40</v>
      </c>
      <c r="T85" s="6">
        <v>14</v>
      </c>
      <c r="U85" s="6">
        <v>0</v>
      </c>
      <c r="V85" s="6">
        <v>0</v>
      </c>
      <c r="W85" s="6">
        <v>1.04</v>
      </c>
      <c r="X85" s="6">
        <v>19.2</v>
      </c>
      <c r="Y85" s="8">
        <f t="shared" si="1"/>
        <v>114</v>
      </c>
    </row>
    <row r="86" spans="1:25" ht="15.75" thickBot="1">
      <c r="A86" s="3">
        <v>85</v>
      </c>
      <c r="B86" s="4" t="s">
        <v>161</v>
      </c>
      <c r="C86" s="4" t="s">
        <v>36</v>
      </c>
      <c r="D86" s="3" t="s">
        <v>140</v>
      </c>
      <c r="E86" s="3">
        <v>26</v>
      </c>
      <c r="F86" s="3">
        <v>2017</v>
      </c>
      <c r="G86" s="3">
        <v>74</v>
      </c>
      <c r="H86" s="3">
        <v>0</v>
      </c>
      <c r="I86" s="3">
        <v>4</v>
      </c>
      <c r="J86" s="3">
        <v>4</v>
      </c>
      <c r="K86" s="3">
        <v>13</v>
      </c>
      <c r="L86" s="3">
        <v>2.84</v>
      </c>
      <c r="M86" s="3">
        <v>82.3</v>
      </c>
      <c r="N86" s="3">
        <v>75</v>
      </c>
      <c r="O86" s="3">
        <v>30</v>
      </c>
      <c r="P86" s="3">
        <v>26</v>
      </c>
      <c r="Q86" s="3">
        <v>6</v>
      </c>
      <c r="R86" s="3">
        <v>19</v>
      </c>
      <c r="S86" s="3">
        <v>76</v>
      </c>
      <c r="T86" s="3">
        <v>10</v>
      </c>
      <c r="U86" s="3">
        <v>0</v>
      </c>
      <c r="V86" s="3">
        <v>0</v>
      </c>
      <c r="W86" s="3">
        <v>1.1399999999999999</v>
      </c>
      <c r="X86" s="3">
        <v>19.2</v>
      </c>
      <c r="Y86" s="5">
        <f t="shared" si="1"/>
        <v>193.89999999999998</v>
      </c>
    </row>
    <row r="87" spans="1:25" ht="15.75" thickBot="1">
      <c r="A87" s="6">
        <v>86</v>
      </c>
      <c r="B87" s="7" t="s">
        <v>483</v>
      </c>
      <c r="C87" s="7" t="s">
        <v>88</v>
      </c>
      <c r="D87" s="6" t="s">
        <v>126</v>
      </c>
      <c r="E87" s="6">
        <v>26</v>
      </c>
      <c r="F87" s="6">
        <v>2017</v>
      </c>
      <c r="G87" s="6">
        <v>21</v>
      </c>
      <c r="H87" s="6">
        <v>21</v>
      </c>
      <c r="I87" s="6">
        <v>6</v>
      </c>
      <c r="J87" s="6">
        <v>5</v>
      </c>
      <c r="K87" s="6">
        <v>0</v>
      </c>
      <c r="L87" s="6">
        <v>3.79</v>
      </c>
      <c r="M87" s="6">
        <v>135.30000000000001</v>
      </c>
      <c r="N87" s="6">
        <v>158</v>
      </c>
      <c r="O87" s="6">
        <v>65</v>
      </c>
      <c r="P87" s="6">
        <v>57</v>
      </c>
      <c r="Q87" s="6">
        <v>16</v>
      </c>
      <c r="R87" s="6">
        <v>54</v>
      </c>
      <c r="S87" s="6">
        <v>93</v>
      </c>
      <c r="T87" s="6">
        <v>0</v>
      </c>
      <c r="U87" s="6">
        <v>0</v>
      </c>
      <c r="V87" s="6">
        <v>0</v>
      </c>
      <c r="W87" s="6">
        <v>1.57</v>
      </c>
      <c r="X87" s="6">
        <v>18.899999999999999</v>
      </c>
      <c r="Y87" s="8">
        <f t="shared" si="1"/>
        <v>62.900000000000034</v>
      </c>
    </row>
    <row r="88" spans="1:25" ht="15.75" thickBot="1">
      <c r="A88" s="3">
        <v>87</v>
      </c>
      <c r="B88" s="4" t="s">
        <v>536</v>
      </c>
      <c r="C88" s="4" t="s">
        <v>167</v>
      </c>
      <c r="D88" s="3" t="s">
        <v>126</v>
      </c>
      <c r="E88" s="3">
        <v>24</v>
      </c>
      <c r="F88" s="3">
        <v>2017</v>
      </c>
      <c r="G88" s="3">
        <v>26</v>
      </c>
      <c r="H88" s="3">
        <v>15</v>
      </c>
      <c r="I88" s="3">
        <v>10</v>
      </c>
      <c r="J88" s="3">
        <v>4</v>
      </c>
      <c r="K88" s="3">
        <v>0</v>
      </c>
      <c r="L88" s="3">
        <v>3.36</v>
      </c>
      <c r="M88" s="3">
        <v>107</v>
      </c>
      <c r="N88" s="3">
        <v>83</v>
      </c>
      <c r="O88" s="3">
        <v>42</v>
      </c>
      <c r="P88" s="3">
        <v>40</v>
      </c>
      <c r="Q88" s="3">
        <v>8</v>
      </c>
      <c r="R88" s="3">
        <v>56</v>
      </c>
      <c r="S88" s="3">
        <v>105</v>
      </c>
      <c r="T88" s="3">
        <v>2</v>
      </c>
      <c r="U88" s="3">
        <v>0</v>
      </c>
      <c r="V88" s="3">
        <v>0</v>
      </c>
      <c r="W88" s="3">
        <v>1.3</v>
      </c>
      <c r="X88" s="3">
        <v>18.3</v>
      </c>
      <c r="Y88" s="5">
        <f t="shared" si="1"/>
        <v>164</v>
      </c>
    </row>
    <row r="89" spans="1:25" ht="15.75" thickBot="1">
      <c r="A89" s="6">
        <v>88</v>
      </c>
      <c r="B89" s="7" t="s">
        <v>537</v>
      </c>
      <c r="C89" s="7" t="s">
        <v>205</v>
      </c>
      <c r="D89" s="6" t="s">
        <v>140</v>
      </c>
      <c r="E89" s="6">
        <v>24</v>
      </c>
      <c r="F89" s="6">
        <v>2017</v>
      </c>
      <c r="G89" s="6">
        <v>29</v>
      </c>
      <c r="H89" s="6">
        <v>21</v>
      </c>
      <c r="I89" s="6">
        <v>11</v>
      </c>
      <c r="J89" s="6">
        <v>9</v>
      </c>
      <c r="K89" s="6">
        <v>0</v>
      </c>
      <c r="L89" s="6">
        <v>3.99</v>
      </c>
      <c r="M89" s="6">
        <v>153.30000000000001</v>
      </c>
      <c r="N89" s="6">
        <v>124</v>
      </c>
      <c r="O89" s="6">
        <v>73</v>
      </c>
      <c r="P89" s="6">
        <v>68</v>
      </c>
      <c r="Q89" s="6">
        <v>16</v>
      </c>
      <c r="R89" s="6">
        <v>60</v>
      </c>
      <c r="S89" s="6">
        <v>110</v>
      </c>
      <c r="T89" s="6">
        <v>0</v>
      </c>
      <c r="U89" s="6">
        <v>1</v>
      </c>
      <c r="V89" s="6">
        <v>1</v>
      </c>
      <c r="W89" s="6">
        <v>1.2</v>
      </c>
      <c r="X89" s="6">
        <v>18.2</v>
      </c>
      <c r="Y89" s="8">
        <f t="shared" si="1"/>
        <v>193.90000000000009</v>
      </c>
    </row>
    <row r="90" spans="1:25" ht="15.75" thickBot="1">
      <c r="A90" s="3">
        <v>89</v>
      </c>
      <c r="B90" s="4" t="s">
        <v>512</v>
      </c>
      <c r="C90" s="4" t="s">
        <v>46</v>
      </c>
      <c r="D90" s="3" t="s">
        <v>140</v>
      </c>
      <c r="E90" s="3">
        <v>23</v>
      </c>
      <c r="F90" s="3">
        <v>2017</v>
      </c>
      <c r="G90" s="3">
        <v>65</v>
      </c>
      <c r="H90" s="3">
        <v>1</v>
      </c>
      <c r="I90" s="3">
        <v>7</v>
      </c>
      <c r="J90" s="3">
        <v>3</v>
      </c>
      <c r="K90" s="3">
        <v>6</v>
      </c>
      <c r="L90" s="3">
        <v>2.5299999999999998</v>
      </c>
      <c r="M90" s="3">
        <v>67.7</v>
      </c>
      <c r="N90" s="3">
        <v>41</v>
      </c>
      <c r="O90" s="3">
        <v>21</v>
      </c>
      <c r="P90" s="3">
        <v>19</v>
      </c>
      <c r="Q90" s="3">
        <v>5</v>
      </c>
      <c r="R90" s="3">
        <v>47</v>
      </c>
      <c r="S90" s="3">
        <v>80</v>
      </c>
      <c r="T90" s="3">
        <v>6</v>
      </c>
      <c r="U90" s="3">
        <v>0</v>
      </c>
      <c r="V90" s="3">
        <v>0</v>
      </c>
      <c r="W90" s="3">
        <v>1.3</v>
      </c>
      <c r="X90" s="3">
        <v>18.2</v>
      </c>
      <c r="Y90" s="5">
        <f t="shared" si="1"/>
        <v>148.10000000000002</v>
      </c>
    </row>
    <row r="91" spans="1:25" ht="15.75" thickBot="1">
      <c r="A91" s="6">
        <v>90</v>
      </c>
      <c r="B91" s="7" t="s">
        <v>538</v>
      </c>
      <c r="C91" s="7" t="s">
        <v>90</v>
      </c>
      <c r="D91" s="6" t="s">
        <v>126</v>
      </c>
      <c r="E91" s="6">
        <v>36</v>
      </c>
      <c r="F91" s="6">
        <v>2017</v>
      </c>
      <c r="G91" s="6">
        <v>19</v>
      </c>
      <c r="H91" s="6">
        <v>19</v>
      </c>
      <c r="I91" s="6">
        <v>9</v>
      </c>
      <c r="J91" s="6">
        <v>6</v>
      </c>
      <c r="K91" s="6">
        <v>0</v>
      </c>
      <c r="L91" s="6">
        <v>3.74</v>
      </c>
      <c r="M91" s="6">
        <v>125</v>
      </c>
      <c r="N91" s="6">
        <v>128</v>
      </c>
      <c r="O91" s="6">
        <v>57</v>
      </c>
      <c r="P91" s="6">
        <v>52</v>
      </c>
      <c r="Q91" s="6">
        <v>23</v>
      </c>
      <c r="R91" s="6">
        <v>17</v>
      </c>
      <c r="S91" s="6">
        <v>92</v>
      </c>
      <c r="T91" s="6">
        <v>0</v>
      </c>
      <c r="U91" s="6">
        <v>1</v>
      </c>
      <c r="V91" s="6">
        <v>0</v>
      </c>
      <c r="W91" s="6">
        <v>1.1599999999999999</v>
      </c>
      <c r="X91" s="6">
        <v>18.2</v>
      </c>
      <c r="Y91" s="8">
        <f t="shared" si="1"/>
        <v>166</v>
      </c>
    </row>
    <row r="92" spans="1:25" ht="15.75" thickBot="1">
      <c r="A92" s="3">
        <v>91</v>
      </c>
      <c r="B92" s="4" t="s">
        <v>165</v>
      </c>
      <c r="C92" s="4" t="s">
        <v>72</v>
      </c>
      <c r="D92" s="3" t="s">
        <v>126</v>
      </c>
      <c r="E92" s="3">
        <v>34</v>
      </c>
      <c r="F92" s="3">
        <v>2017</v>
      </c>
      <c r="G92" s="3">
        <v>32</v>
      </c>
      <c r="H92" s="3">
        <v>32</v>
      </c>
      <c r="I92" s="3">
        <v>11</v>
      </c>
      <c r="J92" s="3">
        <v>8</v>
      </c>
      <c r="K92" s="3">
        <v>0</v>
      </c>
      <c r="L92" s="3">
        <v>4.05</v>
      </c>
      <c r="M92" s="3">
        <v>191.3</v>
      </c>
      <c r="N92" s="3">
        <v>186</v>
      </c>
      <c r="O92" s="3">
        <v>97</v>
      </c>
      <c r="P92" s="3">
        <v>86</v>
      </c>
      <c r="Q92" s="3">
        <v>26</v>
      </c>
      <c r="R92" s="3">
        <v>63</v>
      </c>
      <c r="S92" s="3">
        <v>111</v>
      </c>
      <c r="T92" s="3">
        <v>0</v>
      </c>
      <c r="U92" s="3">
        <v>0</v>
      </c>
      <c r="V92" s="3">
        <v>0</v>
      </c>
      <c r="W92" s="3">
        <v>1.3</v>
      </c>
      <c r="X92" s="3">
        <v>18</v>
      </c>
      <c r="Y92" s="5">
        <f t="shared" si="1"/>
        <v>172.90000000000009</v>
      </c>
    </row>
    <row r="93" spans="1:25" ht="15.75" thickBot="1">
      <c r="A93" s="6">
        <v>92</v>
      </c>
      <c r="B93" s="7" t="s">
        <v>539</v>
      </c>
      <c r="C93" s="7" t="s">
        <v>28</v>
      </c>
      <c r="D93" s="6" t="s">
        <v>126</v>
      </c>
      <c r="E93" s="6">
        <v>23</v>
      </c>
      <c r="F93" s="6">
        <v>2017</v>
      </c>
      <c r="G93" s="6">
        <v>9</v>
      </c>
      <c r="H93" s="6">
        <v>9</v>
      </c>
      <c r="I93" s="6">
        <v>4</v>
      </c>
      <c r="J93" s="6">
        <v>2</v>
      </c>
      <c r="K93" s="6">
        <v>0</v>
      </c>
      <c r="L93" s="6">
        <v>1.75</v>
      </c>
      <c r="M93" s="6">
        <v>51.3</v>
      </c>
      <c r="N93" s="6">
        <v>32</v>
      </c>
      <c r="O93" s="6">
        <v>15</v>
      </c>
      <c r="P93" s="6">
        <v>10</v>
      </c>
      <c r="Q93" s="6">
        <v>4</v>
      </c>
      <c r="R93" s="6">
        <v>30</v>
      </c>
      <c r="S93" s="6">
        <v>55</v>
      </c>
      <c r="T93" s="6">
        <v>0</v>
      </c>
      <c r="U93" s="6">
        <v>1</v>
      </c>
      <c r="V93" s="6">
        <v>1</v>
      </c>
      <c r="W93" s="6">
        <v>1.21</v>
      </c>
      <c r="X93" s="6">
        <v>18</v>
      </c>
      <c r="Y93" s="8">
        <f t="shared" si="1"/>
        <v>88.899999999999977</v>
      </c>
    </row>
    <row r="94" spans="1:25" ht="15.75" thickBot="1">
      <c r="A94" s="3">
        <v>93</v>
      </c>
      <c r="B94" s="4" t="s">
        <v>406</v>
      </c>
      <c r="C94" s="4" t="s">
        <v>167</v>
      </c>
      <c r="D94" s="3" t="s">
        <v>140</v>
      </c>
      <c r="E94" s="3">
        <v>27</v>
      </c>
      <c r="F94" s="3">
        <v>2017</v>
      </c>
      <c r="G94" s="3">
        <v>71</v>
      </c>
      <c r="H94" s="3">
        <v>11</v>
      </c>
      <c r="I94" s="3">
        <v>8</v>
      </c>
      <c r="J94" s="3">
        <v>5</v>
      </c>
      <c r="K94" s="3">
        <v>1</v>
      </c>
      <c r="L94" s="3">
        <v>3.52</v>
      </c>
      <c r="M94" s="3">
        <v>115</v>
      </c>
      <c r="N94" s="3">
        <v>117</v>
      </c>
      <c r="O94" s="3">
        <v>45</v>
      </c>
      <c r="P94" s="3">
        <v>45</v>
      </c>
      <c r="Q94" s="3">
        <v>18</v>
      </c>
      <c r="R94" s="3">
        <v>30</v>
      </c>
      <c r="S94" s="3">
        <v>108</v>
      </c>
      <c r="T94" s="3">
        <v>24</v>
      </c>
      <c r="U94" s="3">
        <v>0</v>
      </c>
      <c r="V94" s="3">
        <v>0</v>
      </c>
      <c r="W94" s="3">
        <v>1.28</v>
      </c>
      <c r="X94" s="3">
        <v>17.899999999999999</v>
      </c>
      <c r="Y94" s="5">
        <f t="shared" si="1"/>
        <v>158</v>
      </c>
    </row>
    <row r="95" spans="1:25" ht="15.75" thickBot="1">
      <c r="A95" s="6">
        <v>94</v>
      </c>
      <c r="B95" s="7" t="s">
        <v>314</v>
      </c>
      <c r="C95" s="7" t="s">
        <v>41</v>
      </c>
      <c r="D95" s="6" t="s">
        <v>46</v>
      </c>
      <c r="E95" s="6">
        <v>34</v>
      </c>
      <c r="F95" s="6">
        <v>2017</v>
      </c>
      <c r="G95" s="6">
        <v>61</v>
      </c>
      <c r="H95" s="6">
        <v>0</v>
      </c>
      <c r="I95" s="6">
        <v>4</v>
      </c>
      <c r="J95" s="6">
        <v>8</v>
      </c>
      <c r="K95" s="6">
        <v>31</v>
      </c>
      <c r="L95" s="6">
        <v>2.36</v>
      </c>
      <c r="M95" s="6">
        <v>61</v>
      </c>
      <c r="N95" s="6">
        <v>59</v>
      </c>
      <c r="O95" s="6">
        <v>24</v>
      </c>
      <c r="P95" s="6">
        <v>16</v>
      </c>
      <c r="Q95" s="6">
        <v>7</v>
      </c>
      <c r="R95" s="6">
        <v>11</v>
      </c>
      <c r="S95" s="6">
        <v>22</v>
      </c>
      <c r="T95" s="6">
        <v>0</v>
      </c>
      <c r="U95" s="6">
        <v>0</v>
      </c>
      <c r="V95" s="6">
        <v>0</v>
      </c>
      <c r="W95" s="6">
        <v>1.1499999999999999</v>
      </c>
      <c r="X95" s="6">
        <v>17.899999999999999</v>
      </c>
      <c r="Y95" s="8">
        <f t="shared" si="1"/>
        <v>197</v>
      </c>
    </row>
    <row r="96" spans="1:25" ht="15.75" thickBot="1">
      <c r="A96" s="3">
        <v>95</v>
      </c>
      <c r="B96" s="4" t="s">
        <v>485</v>
      </c>
      <c r="C96" s="4" t="s">
        <v>77</v>
      </c>
      <c r="D96" s="3" t="s">
        <v>126</v>
      </c>
      <c r="E96" s="3">
        <v>24</v>
      </c>
      <c r="F96" s="3">
        <v>2017</v>
      </c>
      <c r="G96" s="3">
        <v>25</v>
      </c>
      <c r="H96" s="3">
        <v>25</v>
      </c>
      <c r="I96" s="3">
        <v>8</v>
      </c>
      <c r="J96" s="3">
        <v>7</v>
      </c>
      <c r="K96" s="3">
        <v>0</v>
      </c>
      <c r="L96" s="3">
        <v>3.9</v>
      </c>
      <c r="M96" s="3">
        <v>166.3</v>
      </c>
      <c r="N96" s="3">
        <v>155</v>
      </c>
      <c r="O96" s="3">
        <v>81</v>
      </c>
      <c r="P96" s="3">
        <v>72</v>
      </c>
      <c r="Q96" s="3">
        <v>22</v>
      </c>
      <c r="R96" s="3">
        <v>46</v>
      </c>
      <c r="S96" s="3">
        <v>147</v>
      </c>
      <c r="T96" s="3">
        <v>0</v>
      </c>
      <c r="U96" s="3">
        <v>1</v>
      </c>
      <c r="V96" s="3">
        <v>0</v>
      </c>
      <c r="W96" s="3">
        <v>1.21</v>
      </c>
      <c r="X96" s="3">
        <v>17.8</v>
      </c>
      <c r="Y96" s="5">
        <f t="shared" si="1"/>
        <v>225.90000000000009</v>
      </c>
    </row>
    <row r="97" spans="1:25" ht="15.75" thickBot="1">
      <c r="A97" s="6">
        <v>96</v>
      </c>
      <c r="B97" s="7" t="s">
        <v>332</v>
      </c>
      <c r="C97" s="7" t="s">
        <v>167</v>
      </c>
      <c r="D97" s="6" t="s">
        <v>140</v>
      </c>
      <c r="E97" s="6">
        <v>27</v>
      </c>
      <c r="F97" s="6">
        <v>2017</v>
      </c>
      <c r="G97" s="6">
        <v>74</v>
      </c>
      <c r="H97" s="6">
        <v>0</v>
      </c>
      <c r="I97" s="6">
        <v>4</v>
      </c>
      <c r="J97" s="6">
        <v>7</v>
      </c>
      <c r="K97" s="6">
        <v>45</v>
      </c>
      <c r="L97" s="6">
        <v>2.98</v>
      </c>
      <c r="M97" s="6">
        <v>81.7</v>
      </c>
      <c r="N97" s="6">
        <v>65</v>
      </c>
      <c r="O97" s="6">
        <v>29</v>
      </c>
      <c r="P97" s="6">
        <v>27</v>
      </c>
      <c r="Q97" s="6">
        <v>11</v>
      </c>
      <c r="R97" s="6">
        <v>26</v>
      </c>
      <c r="S97" s="6">
        <v>78</v>
      </c>
      <c r="T97" s="6">
        <v>0</v>
      </c>
      <c r="U97" s="6">
        <v>0</v>
      </c>
      <c r="V97" s="6">
        <v>0</v>
      </c>
      <c r="W97" s="6">
        <v>1.1100000000000001</v>
      </c>
      <c r="X97" s="6">
        <v>17.8</v>
      </c>
      <c r="Y97" s="8">
        <f t="shared" si="1"/>
        <v>343.1</v>
      </c>
    </row>
    <row r="98" spans="1:25" ht="15.75" thickBot="1">
      <c r="A98" s="3">
        <v>97</v>
      </c>
      <c r="B98" s="4" t="s">
        <v>422</v>
      </c>
      <c r="C98" s="4" t="s">
        <v>28</v>
      </c>
      <c r="D98" s="3" t="s">
        <v>140</v>
      </c>
      <c r="E98" s="3">
        <v>27</v>
      </c>
      <c r="F98" s="3">
        <v>2017</v>
      </c>
      <c r="G98" s="3">
        <v>71</v>
      </c>
      <c r="H98" s="3">
        <v>0</v>
      </c>
      <c r="I98" s="3">
        <v>5</v>
      </c>
      <c r="J98" s="3">
        <v>4</v>
      </c>
      <c r="K98" s="3">
        <v>8</v>
      </c>
      <c r="L98" s="3">
        <v>2.98</v>
      </c>
      <c r="M98" s="3">
        <v>84.7</v>
      </c>
      <c r="N98" s="3">
        <v>78</v>
      </c>
      <c r="O98" s="3">
        <v>30</v>
      </c>
      <c r="P98" s="3">
        <v>28</v>
      </c>
      <c r="Q98" s="3">
        <v>7</v>
      </c>
      <c r="R98" s="3">
        <v>13</v>
      </c>
      <c r="S98" s="3">
        <v>70</v>
      </c>
      <c r="T98" s="3">
        <v>24</v>
      </c>
      <c r="U98" s="3">
        <v>0</v>
      </c>
      <c r="V98" s="3">
        <v>0</v>
      </c>
      <c r="W98" s="3">
        <v>1.07</v>
      </c>
      <c r="X98" s="3">
        <v>17.7</v>
      </c>
      <c r="Y98" s="5">
        <f t="shared" si="1"/>
        <v>179.10000000000002</v>
      </c>
    </row>
    <row r="99" spans="1:25" ht="15.75" thickBot="1">
      <c r="A99" s="6">
        <v>98</v>
      </c>
      <c r="B99" s="7" t="s">
        <v>540</v>
      </c>
      <c r="C99" s="7" t="s">
        <v>86</v>
      </c>
      <c r="D99" s="6" t="s">
        <v>126</v>
      </c>
      <c r="E99" s="6">
        <v>25</v>
      </c>
      <c r="F99" s="6">
        <v>2017</v>
      </c>
      <c r="G99" s="6">
        <v>32</v>
      </c>
      <c r="H99" s="6">
        <v>32</v>
      </c>
      <c r="I99" s="6">
        <v>12</v>
      </c>
      <c r="J99" s="6">
        <v>12</v>
      </c>
      <c r="K99" s="6">
        <v>0</v>
      </c>
      <c r="L99" s="6">
        <v>4.2300000000000004</v>
      </c>
      <c r="M99" s="6">
        <v>197.7</v>
      </c>
      <c r="N99" s="6">
        <v>219</v>
      </c>
      <c r="O99" s="6">
        <v>101</v>
      </c>
      <c r="P99" s="6">
        <v>93</v>
      </c>
      <c r="Q99" s="6">
        <v>26</v>
      </c>
      <c r="R99" s="6">
        <v>60</v>
      </c>
      <c r="S99" s="6">
        <v>127</v>
      </c>
      <c r="T99" s="6">
        <v>0</v>
      </c>
      <c r="U99" s="6">
        <v>0</v>
      </c>
      <c r="V99" s="6">
        <v>0</v>
      </c>
      <c r="W99" s="6">
        <v>1.41</v>
      </c>
      <c r="X99" s="6">
        <v>17.7</v>
      </c>
      <c r="Y99" s="8">
        <f t="shared" si="1"/>
        <v>136.09999999999991</v>
      </c>
    </row>
    <row r="100" spans="1:25" ht="15.75" thickBot="1">
      <c r="A100" s="3">
        <v>99</v>
      </c>
      <c r="B100" s="4" t="s">
        <v>498</v>
      </c>
      <c r="C100" s="4" t="s">
        <v>167</v>
      </c>
      <c r="D100" s="3" t="s">
        <v>126</v>
      </c>
      <c r="E100" s="3">
        <v>27</v>
      </c>
      <c r="F100" s="3">
        <v>2017</v>
      </c>
      <c r="G100" s="3">
        <v>35</v>
      </c>
      <c r="H100" s="3">
        <v>35</v>
      </c>
      <c r="I100" s="3">
        <v>8</v>
      </c>
      <c r="J100" s="3">
        <v>18</v>
      </c>
      <c r="K100" s="3">
        <v>0</v>
      </c>
      <c r="L100" s="3">
        <v>4.1500000000000004</v>
      </c>
      <c r="M100" s="3">
        <v>210.3</v>
      </c>
      <c r="N100" s="3">
        <v>230</v>
      </c>
      <c r="O100" s="3">
        <v>102</v>
      </c>
      <c r="P100" s="3">
        <v>97</v>
      </c>
      <c r="Q100" s="3">
        <v>33</v>
      </c>
      <c r="R100" s="3">
        <v>51</v>
      </c>
      <c r="S100" s="3">
        <v>173</v>
      </c>
      <c r="T100" s="3">
        <v>0</v>
      </c>
      <c r="U100" s="3">
        <v>2</v>
      </c>
      <c r="V100" s="3">
        <v>0</v>
      </c>
      <c r="W100" s="3">
        <v>1.34</v>
      </c>
      <c r="X100" s="3">
        <v>17.7</v>
      </c>
      <c r="Y100" s="5">
        <f t="shared" si="1"/>
        <v>168.90000000000009</v>
      </c>
    </row>
    <row r="101" spans="1:25" ht="15.75" thickBot="1">
      <c r="A101" s="6">
        <v>100</v>
      </c>
      <c r="B101" s="7" t="s">
        <v>401</v>
      </c>
      <c r="C101" s="7" t="s">
        <v>110</v>
      </c>
      <c r="D101" s="6" t="s">
        <v>126</v>
      </c>
      <c r="E101" s="6">
        <v>24</v>
      </c>
      <c r="F101" s="6">
        <v>2017</v>
      </c>
      <c r="G101" s="6">
        <v>31</v>
      </c>
      <c r="H101" s="6">
        <v>31</v>
      </c>
      <c r="I101" s="6">
        <v>10</v>
      </c>
      <c r="J101" s="6">
        <v>11</v>
      </c>
      <c r="K101" s="6">
        <v>0</v>
      </c>
      <c r="L101" s="6">
        <v>4</v>
      </c>
      <c r="M101" s="6">
        <v>166.7</v>
      </c>
      <c r="N101" s="6">
        <v>181</v>
      </c>
      <c r="O101" s="6">
        <v>81</v>
      </c>
      <c r="P101" s="6">
        <v>74</v>
      </c>
      <c r="Q101" s="6">
        <v>7</v>
      </c>
      <c r="R101" s="6">
        <v>61</v>
      </c>
      <c r="S101" s="6">
        <v>104</v>
      </c>
      <c r="T101" s="6">
        <v>0</v>
      </c>
      <c r="U101" s="6">
        <v>0</v>
      </c>
      <c r="V101" s="6">
        <v>0</v>
      </c>
      <c r="W101" s="6">
        <v>1.45</v>
      </c>
      <c r="X101" s="6">
        <v>17.399999999999999</v>
      </c>
      <c r="Y101" s="8">
        <f t="shared" si="1"/>
        <v>109.09999999999991</v>
      </c>
    </row>
    <row r="102" spans="1:25" ht="15.75" thickBot="1">
      <c r="A102" s="3">
        <v>101</v>
      </c>
      <c r="B102" s="4" t="s">
        <v>541</v>
      </c>
      <c r="C102" s="4" t="s">
        <v>58</v>
      </c>
      <c r="D102" s="3" t="s">
        <v>140</v>
      </c>
      <c r="E102" s="3">
        <v>27</v>
      </c>
      <c r="F102" s="3">
        <v>2017</v>
      </c>
      <c r="G102" s="3">
        <v>50</v>
      </c>
      <c r="H102" s="3">
        <v>0</v>
      </c>
      <c r="I102" s="3">
        <v>7</v>
      </c>
      <c r="J102" s="3">
        <v>3</v>
      </c>
      <c r="K102" s="3">
        <v>2</v>
      </c>
      <c r="L102" s="3">
        <v>1.9</v>
      </c>
      <c r="M102" s="3">
        <v>52</v>
      </c>
      <c r="N102" s="3">
        <v>36</v>
      </c>
      <c r="O102" s="3">
        <v>11</v>
      </c>
      <c r="P102" s="3">
        <v>11</v>
      </c>
      <c r="Q102" s="3">
        <v>1</v>
      </c>
      <c r="R102" s="3">
        <v>20</v>
      </c>
      <c r="S102" s="3">
        <v>41</v>
      </c>
      <c r="T102" s="3">
        <v>13</v>
      </c>
      <c r="U102" s="3">
        <v>0</v>
      </c>
      <c r="V102" s="3">
        <v>0</v>
      </c>
      <c r="W102" s="3">
        <v>1.08</v>
      </c>
      <c r="X102" s="3">
        <v>17.399999999999999</v>
      </c>
      <c r="Y102" s="5">
        <f t="shared" si="1"/>
        <v>110</v>
      </c>
    </row>
    <row r="103" spans="1:25" ht="15.75" thickBot="1">
      <c r="A103" s="6">
        <v>102</v>
      </c>
      <c r="B103" s="7" t="s">
        <v>500</v>
      </c>
      <c r="C103" s="7" t="s">
        <v>36</v>
      </c>
      <c r="D103" s="6" t="s">
        <v>140</v>
      </c>
      <c r="E103" s="6">
        <v>23</v>
      </c>
      <c r="F103" s="6">
        <v>2017</v>
      </c>
      <c r="G103" s="6">
        <v>70</v>
      </c>
      <c r="H103" s="6">
        <v>0</v>
      </c>
      <c r="I103" s="6">
        <v>4</v>
      </c>
      <c r="J103" s="6">
        <v>3</v>
      </c>
      <c r="K103" s="6">
        <v>0</v>
      </c>
      <c r="L103" s="6">
        <v>3.06</v>
      </c>
      <c r="M103" s="6">
        <v>82.3</v>
      </c>
      <c r="N103" s="6">
        <v>70</v>
      </c>
      <c r="O103" s="6">
        <v>29</v>
      </c>
      <c r="P103" s="6">
        <v>28</v>
      </c>
      <c r="Q103" s="6">
        <v>2</v>
      </c>
      <c r="R103" s="6">
        <v>31</v>
      </c>
      <c r="S103" s="6">
        <v>79</v>
      </c>
      <c r="T103" s="6">
        <v>12</v>
      </c>
      <c r="U103" s="6">
        <v>0</v>
      </c>
      <c r="V103" s="6">
        <v>0</v>
      </c>
      <c r="W103" s="6">
        <v>1.23</v>
      </c>
      <c r="X103" s="6">
        <v>17.3</v>
      </c>
      <c r="Y103" s="8">
        <f t="shared" si="1"/>
        <v>125.89999999999998</v>
      </c>
    </row>
    <row r="104" spans="1:25" ht="15.75" thickBot="1">
      <c r="A104" s="3">
        <v>103</v>
      </c>
      <c r="B104" s="4" t="s">
        <v>542</v>
      </c>
      <c r="C104" s="4" t="s">
        <v>86</v>
      </c>
      <c r="D104" s="3" t="s">
        <v>126</v>
      </c>
      <c r="E104" s="3">
        <v>22</v>
      </c>
      <c r="F104" s="3">
        <v>2017</v>
      </c>
      <c r="G104" s="3">
        <v>15</v>
      </c>
      <c r="H104" s="3">
        <v>10</v>
      </c>
      <c r="I104" s="3">
        <v>1</v>
      </c>
      <c r="J104" s="3">
        <v>5</v>
      </c>
      <c r="K104" s="3">
        <v>0</v>
      </c>
      <c r="L104" s="3">
        <v>3.06</v>
      </c>
      <c r="M104" s="3">
        <v>79.3</v>
      </c>
      <c r="N104" s="3">
        <v>66</v>
      </c>
      <c r="O104" s="3">
        <v>31</v>
      </c>
      <c r="P104" s="3">
        <v>27</v>
      </c>
      <c r="Q104" s="3">
        <v>7</v>
      </c>
      <c r="R104" s="3">
        <v>25</v>
      </c>
      <c r="S104" s="3">
        <v>43</v>
      </c>
      <c r="T104" s="3">
        <v>0</v>
      </c>
      <c r="U104" s="3">
        <v>0</v>
      </c>
      <c r="V104" s="3">
        <v>0</v>
      </c>
      <c r="W104" s="3">
        <v>1.1499999999999999</v>
      </c>
      <c r="X104" s="3">
        <v>17.2</v>
      </c>
      <c r="Y104" s="5">
        <f t="shared" si="1"/>
        <v>75.899999999999977</v>
      </c>
    </row>
    <row r="105" spans="1:25" ht="15.75" thickBot="1">
      <c r="A105" s="6">
        <v>104</v>
      </c>
      <c r="B105" s="7" t="s">
        <v>493</v>
      </c>
      <c r="C105" s="7" t="s">
        <v>205</v>
      </c>
      <c r="D105" s="6" t="s">
        <v>140</v>
      </c>
      <c r="E105" s="6">
        <v>26</v>
      </c>
      <c r="F105" s="6">
        <v>2017</v>
      </c>
      <c r="G105" s="6">
        <v>76</v>
      </c>
      <c r="H105" s="6">
        <v>0</v>
      </c>
      <c r="I105" s="6">
        <v>6</v>
      </c>
      <c r="J105" s="6">
        <v>6</v>
      </c>
      <c r="K105" s="6">
        <v>21</v>
      </c>
      <c r="L105" s="6">
        <v>3.24</v>
      </c>
      <c r="M105" s="6">
        <v>83.3</v>
      </c>
      <c r="N105" s="6">
        <v>71</v>
      </c>
      <c r="O105" s="6">
        <v>30</v>
      </c>
      <c r="P105" s="6">
        <v>30</v>
      </c>
      <c r="Q105" s="6">
        <v>11</v>
      </c>
      <c r="R105" s="6">
        <v>38</v>
      </c>
      <c r="S105" s="6">
        <v>98</v>
      </c>
      <c r="T105" s="6">
        <v>13</v>
      </c>
      <c r="U105" s="6">
        <v>0</v>
      </c>
      <c r="V105" s="6">
        <v>0</v>
      </c>
      <c r="W105" s="6">
        <v>1.31</v>
      </c>
      <c r="X105" s="6">
        <v>16.8</v>
      </c>
      <c r="Y105" s="8">
        <f t="shared" si="1"/>
        <v>223.89999999999998</v>
      </c>
    </row>
    <row r="106" spans="1:25" ht="15.75" thickBot="1">
      <c r="A106" s="3">
        <v>105</v>
      </c>
      <c r="B106" s="4" t="s">
        <v>510</v>
      </c>
      <c r="C106" s="4" t="s">
        <v>43</v>
      </c>
      <c r="D106" s="3" t="s">
        <v>46</v>
      </c>
      <c r="E106" s="3">
        <v>26</v>
      </c>
      <c r="F106" s="3">
        <v>2017</v>
      </c>
      <c r="G106" s="3">
        <v>60</v>
      </c>
      <c r="H106" s="3">
        <v>0</v>
      </c>
      <c r="I106" s="3">
        <v>3</v>
      </c>
      <c r="J106" s="3">
        <v>3</v>
      </c>
      <c r="K106" s="3">
        <v>37</v>
      </c>
      <c r="L106" s="3">
        <v>2.44</v>
      </c>
      <c r="M106" s="3">
        <v>62.7</v>
      </c>
      <c r="N106" s="3">
        <v>46</v>
      </c>
      <c r="O106" s="3">
        <v>17</v>
      </c>
      <c r="P106" s="3">
        <v>17</v>
      </c>
      <c r="Q106" s="3">
        <v>6</v>
      </c>
      <c r="R106" s="3">
        <v>21</v>
      </c>
      <c r="S106" s="3">
        <v>58</v>
      </c>
      <c r="T106" s="3">
        <v>0</v>
      </c>
      <c r="U106" s="3">
        <v>0</v>
      </c>
      <c r="V106" s="3">
        <v>0</v>
      </c>
      <c r="W106" s="3">
        <v>1.07</v>
      </c>
      <c r="X106" s="3">
        <v>16.7</v>
      </c>
      <c r="Y106" s="5">
        <f t="shared" si="1"/>
        <v>291.10000000000002</v>
      </c>
    </row>
    <row r="107" spans="1:25" ht="15.75" thickBot="1">
      <c r="A107" s="6">
        <v>106</v>
      </c>
      <c r="B107" s="7" t="s">
        <v>251</v>
      </c>
      <c r="C107" s="7" t="s">
        <v>31</v>
      </c>
      <c r="D107" s="6" t="s">
        <v>140</v>
      </c>
      <c r="E107" s="6">
        <v>32</v>
      </c>
      <c r="F107" s="6">
        <v>2017</v>
      </c>
      <c r="G107" s="6">
        <v>76</v>
      </c>
      <c r="H107" s="6">
        <v>0</v>
      </c>
      <c r="I107" s="6">
        <v>10</v>
      </c>
      <c r="J107" s="6">
        <v>6</v>
      </c>
      <c r="K107" s="6">
        <v>19</v>
      </c>
      <c r="L107" s="6">
        <v>3.24</v>
      </c>
      <c r="M107" s="6">
        <v>83.3</v>
      </c>
      <c r="N107" s="6">
        <v>68</v>
      </c>
      <c r="O107" s="6">
        <v>33</v>
      </c>
      <c r="P107" s="6">
        <v>30</v>
      </c>
      <c r="Q107" s="6">
        <v>2</v>
      </c>
      <c r="R107" s="6">
        <v>66</v>
      </c>
      <c r="S107" s="6">
        <v>80</v>
      </c>
      <c r="T107" s="6">
        <v>8</v>
      </c>
      <c r="U107" s="6">
        <v>0</v>
      </c>
      <c r="V107" s="6">
        <v>0</v>
      </c>
      <c r="W107" s="6">
        <v>1.61</v>
      </c>
      <c r="X107" s="6">
        <v>16.7</v>
      </c>
      <c r="Y107" s="8">
        <f t="shared" si="1"/>
        <v>170.89999999999998</v>
      </c>
    </row>
    <row r="108" spans="1:25" ht="15.75" thickBot="1">
      <c r="A108" s="3">
        <v>107</v>
      </c>
      <c r="B108" s="4" t="s">
        <v>543</v>
      </c>
      <c r="C108" s="4" t="s">
        <v>25</v>
      </c>
      <c r="D108" s="3" t="s">
        <v>140</v>
      </c>
      <c r="E108" s="3">
        <v>23</v>
      </c>
      <c r="F108" s="3">
        <v>2017</v>
      </c>
      <c r="G108" s="3">
        <v>52</v>
      </c>
      <c r="H108" s="3">
        <v>0</v>
      </c>
      <c r="I108" s="3">
        <v>3</v>
      </c>
      <c r="J108" s="3">
        <v>1</v>
      </c>
      <c r="K108" s="3">
        <v>2</v>
      </c>
      <c r="L108" s="3">
        <v>2.35</v>
      </c>
      <c r="M108" s="3">
        <v>57.3</v>
      </c>
      <c r="N108" s="3">
        <v>35</v>
      </c>
      <c r="O108" s="3">
        <v>15</v>
      </c>
      <c r="P108" s="3">
        <v>15</v>
      </c>
      <c r="Q108" s="3">
        <v>6</v>
      </c>
      <c r="R108" s="3">
        <v>21</v>
      </c>
      <c r="S108" s="3">
        <v>56</v>
      </c>
      <c r="T108" s="3">
        <v>9</v>
      </c>
      <c r="U108" s="3">
        <v>0</v>
      </c>
      <c r="V108" s="3">
        <v>0</v>
      </c>
      <c r="W108" s="3">
        <v>0.98</v>
      </c>
      <c r="X108" s="3">
        <v>16.600000000000001</v>
      </c>
      <c r="Y108" s="5">
        <f t="shared" si="1"/>
        <v>127.89999999999998</v>
      </c>
    </row>
    <row r="109" spans="1:25" ht="15.75" thickBot="1">
      <c r="A109" s="6">
        <v>108</v>
      </c>
      <c r="B109" s="7" t="s">
        <v>155</v>
      </c>
      <c r="C109" s="7" t="s">
        <v>35</v>
      </c>
      <c r="D109" s="6" t="s">
        <v>140</v>
      </c>
      <c r="E109" s="6">
        <v>28</v>
      </c>
      <c r="F109" s="6">
        <v>2017</v>
      </c>
      <c r="G109" s="6">
        <v>79</v>
      </c>
      <c r="H109" s="6">
        <v>0</v>
      </c>
      <c r="I109" s="6">
        <v>5</v>
      </c>
      <c r="J109" s="6">
        <v>6</v>
      </c>
      <c r="K109" s="6">
        <v>0</v>
      </c>
      <c r="L109" s="6">
        <v>2.97</v>
      </c>
      <c r="M109" s="6">
        <v>75.7</v>
      </c>
      <c r="N109" s="6">
        <v>84</v>
      </c>
      <c r="O109" s="6">
        <v>30</v>
      </c>
      <c r="P109" s="6">
        <v>25</v>
      </c>
      <c r="Q109" s="6">
        <v>5</v>
      </c>
      <c r="R109" s="6">
        <v>19</v>
      </c>
      <c r="S109" s="6">
        <v>67</v>
      </c>
      <c r="T109" s="6">
        <v>27</v>
      </c>
      <c r="U109" s="6">
        <v>0</v>
      </c>
      <c r="V109" s="6">
        <v>0</v>
      </c>
      <c r="W109" s="6">
        <v>1.36</v>
      </c>
      <c r="X109" s="6">
        <v>16.5</v>
      </c>
      <c r="Y109" s="8">
        <f t="shared" si="1"/>
        <v>79.100000000000023</v>
      </c>
    </row>
    <row r="110" spans="1:25" ht="15.75" thickBot="1">
      <c r="A110" s="3">
        <v>109</v>
      </c>
      <c r="B110" s="4" t="s">
        <v>256</v>
      </c>
      <c r="C110" s="4" t="s">
        <v>31</v>
      </c>
      <c r="D110" s="3" t="s">
        <v>126</v>
      </c>
      <c r="E110" s="3">
        <v>29</v>
      </c>
      <c r="F110" s="3">
        <v>2017</v>
      </c>
      <c r="G110" s="3">
        <v>19</v>
      </c>
      <c r="H110" s="3">
        <v>18</v>
      </c>
      <c r="I110" s="3">
        <v>6</v>
      </c>
      <c r="J110" s="3">
        <v>10</v>
      </c>
      <c r="K110" s="3">
        <v>0</v>
      </c>
      <c r="L110" s="3">
        <v>3.8</v>
      </c>
      <c r="M110" s="3">
        <v>125.7</v>
      </c>
      <c r="N110" s="3">
        <v>123</v>
      </c>
      <c r="O110" s="3">
        <v>55</v>
      </c>
      <c r="P110" s="3">
        <v>53</v>
      </c>
      <c r="Q110" s="3">
        <v>10</v>
      </c>
      <c r="R110" s="3">
        <v>32</v>
      </c>
      <c r="S110" s="3">
        <v>61</v>
      </c>
      <c r="T110" s="3">
        <v>0</v>
      </c>
      <c r="U110" s="3">
        <v>0</v>
      </c>
      <c r="V110" s="3">
        <v>0</v>
      </c>
      <c r="W110" s="3">
        <v>1.23</v>
      </c>
      <c r="X110" s="3">
        <v>16.5</v>
      </c>
      <c r="Y110" s="5">
        <f t="shared" si="1"/>
        <v>102.10000000000002</v>
      </c>
    </row>
    <row r="111" spans="1:25" ht="15.75" thickBot="1">
      <c r="A111" s="6">
        <v>110</v>
      </c>
      <c r="B111" s="7" t="s">
        <v>143</v>
      </c>
      <c r="C111" s="7" t="s">
        <v>110</v>
      </c>
      <c r="D111" s="6" t="s">
        <v>126</v>
      </c>
      <c r="E111" s="6">
        <v>31</v>
      </c>
      <c r="F111" s="6">
        <v>2017</v>
      </c>
      <c r="G111" s="6">
        <v>32</v>
      </c>
      <c r="H111" s="6">
        <v>32</v>
      </c>
      <c r="I111" s="6">
        <v>8</v>
      </c>
      <c r="J111" s="6">
        <v>15</v>
      </c>
      <c r="K111" s="6">
        <v>0</v>
      </c>
      <c r="L111" s="6">
        <v>4.13</v>
      </c>
      <c r="M111" s="6">
        <v>180.7</v>
      </c>
      <c r="N111" s="6">
        <v>193</v>
      </c>
      <c r="O111" s="6">
        <v>89</v>
      </c>
      <c r="P111" s="6">
        <v>83</v>
      </c>
      <c r="Q111" s="6">
        <v>24</v>
      </c>
      <c r="R111" s="6">
        <v>61</v>
      </c>
      <c r="S111" s="6">
        <v>108</v>
      </c>
      <c r="T111" s="6">
        <v>0</v>
      </c>
      <c r="U111" s="6">
        <v>0</v>
      </c>
      <c r="V111" s="6">
        <v>0</v>
      </c>
      <c r="W111" s="6">
        <v>1.41</v>
      </c>
      <c r="X111" s="6">
        <v>16.399999999999999</v>
      </c>
      <c r="Y111" s="8">
        <f t="shared" si="1"/>
        <v>90.099999999999909</v>
      </c>
    </row>
    <row r="112" spans="1:25" ht="15.75" thickBot="1">
      <c r="A112" s="3">
        <v>111</v>
      </c>
      <c r="B112" s="4" t="s">
        <v>173</v>
      </c>
      <c r="C112" s="4" t="s">
        <v>58</v>
      </c>
      <c r="D112" s="3" t="s">
        <v>140</v>
      </c>
      <c r="E112" s="3">
        <v>27</v>
      </c>
      <c r="F112" s="3">
        <v>2017</v>
      </c>
      <c r="G112" s="3">
        <v>58</v>
      </c>
      <c r="H112" s="3">
        <v>0</v>
      </c>
      <c r="I112" s="3">
        <v>8</v>
      </c>
      <c r="J112" s="3">
        <v>6</v>
      </c>
      <c r="K112" s="3">
        <v>2</v>
      </c>
      <c r="L112" s="3">
        <v>2.89</v>
      </c>
      <c r="M112" s="3">
        <v>71.7</v>
      </c>
      <c r="N112" s="3">
        <v>58</v>
      </c>
      <c r="O112" s="3">
        <v>27</v>
      </c>
      <c r="P112" s="3">
        <v>23</v>
      </c>
      <c r="Q112" s="3">
        <v>4</v>
      </c>
      <c r="R112" s="3">
        <v>36</v>
      </c>
      <c r="S112" s="3">
        <v>50</v>
      </c>
      <c r="T112" s="3">
        <v>15</v>
      </c>
      <c r="U112" s="3">
        <v>0</v>
      </c>
      <c r="V112" s="3">
        <v>0</v>
      </c>
      <c r="W112" s="3">
        <v>1.31</v>
      </c>
      <c r="X112" s="3">
        <v>16.3</v>
      </c>
      <c r="Y112" s="5">
        <f t="shared" si="1"/>
        <v>91.100000000000023</v>
      </c>
    </row>
    <row r="113" spans="1:25" ht="15.75" thickBot="1">
      <c r="A113" s="6">
        <v>112</v>
      </c>
      <c r="B113" s="7" t="s">
        <v>169</v>
      </c>
      <c r="C113" s="7" t="s">
        <v>88</v>
      </c>
      <c r="D113" s="6" t="s">
        <v>126</v>
      </c>
      <c r="E113" s="6">
        <v>27</v>
      </c>
      <c r="F113" s="6">
        <v>2017</v>
      </c>
      <c r="G113" s="6">
        <v>31</v>
      </c>
      <c r="H113" s="6">
        <v>31</v>
      </c>
      <c r="I113" s="6">
        <v>12</v>
      </c>
      <c r="J113" s="6">
        <v>12</v>
      </c>
      <c r="K113" s="6">
        <v>0</v>
      </c>
      <c r="L113" s="6">
        <v>4.2699999999999996</v>
      </c>
      <c r="M113" s="6">
        <v>185.3</v>
      </c>
      <c r="N113" s="6">
        <v>177</v>
      </c>
      <c r="O113" s="6">
        <v>100</v>
      </c>
      <c r="P113" s="6">
        <v>88</v>
      </c>
      <c r="Q113" s="6">
        <v>22</v>
      </c>
      <c r="R113" s="6">
        <v>89</v>
      </c>
      <c r="S113" s="6">
        <v>114</v>
      </c>
      <c r="T113" s="6">
        <v>0</v>
      </c>
      <c r="U113" s="6">
        <v>1</v>
      </c>
      <c r="V113" s="6">
        <v>0</v>
      </c>
      <c r="W113" s="6">
        <v>1.44</v>
      </c>
      <c r="X113" s="6">
        <v>16.3</v>
      </c>
      <c r="Y113" s="8">
        <f t="shared" si="1"/>
        <v>115.90000000000009</v>
      </c>
    </row>
    <row r="114" spans="1:25" ht="15.75" thickBot="1">
      <c r="A114" s="3">
        <v>113</v>
      </c>
      <c r="B114" s="4" t="s">
        <v>171</v>
      </c>
      <c r="C114" s="4" t="s">
        <v>90</v>
      </c>
      <c r="D114" s="3" t="s">
        <v>46</v>
      </c>
      <c r="E114" s="3">
        <v>31</v>
      </c>
      <c r="F114" s="3">
        <v>2017</v>
      </c>
      <c r="G114" s="3">
        <v>73</v>
      </c>
      <c r="H114" s="3">
        <v>0</v>
      </c>
      <c r="I114" s="3">
        <v>5</v>
      </c>
      <c r="J114" s="3">
        <v>6</v>
      </c>
      <c r="K114" s="3">
        <v>52</v>
      </c>
      <c r="L114" s="3">
        <v>3</v>
      </c>
      <c r="M114" s="3">
        <v>72</v>
      </c>
      <c r="N114" s="3">
        <v>69</v>
      </c>
      <c r="O114" s="3">
        <v>25</v>
      </c>
      <c r="P114" s="3">
        <v>24</v>
      </c>
      <c r="Q114" s="3">
        <v>7</v>
      </c>
      <c r="R114" s="3">
        <v>26</v>
      </c>
      <c r="S114" s="3">
        <v>72</v>
      </c>
      <c r="T114" s="3">
        <v>0</v>
      </c>
      <c r="U114" s="3">
        <v>0</v>
      </c>
      <c r="V114" s="3">
        <v>0</v>
      </c>
      <c r="W114" s="3">
        <v>1.32</v>
      </c>
      <c r="X114" s="3">
        <v>16.2</v>
      </c>
      <c r="Y114" s="5">
        <f t="shared" si="1"/>
        <v>347</v>
      </c>
    </row>
    <row r="115" spans="1:25" ht="15.75" thickBot="1">
      <c r="A115" s="6">
        <v>114</v>
      </c>
      <c r="B115" s="7" t="s">
        <v>480</v>
      </c>
      <c r="C115" s="7" t="s">
        <v>46</v>
      </c>
      <c r="D115" s="6" t="s">
        <v>140</v>
      </c>
      <c r="E115" s="6">
        <v>24</v>
      </c>
      <c r="F115" s="6">
        <v>2017</v>
      </c>
      <c r="G115" s="6">
        <v>51</v>
      </c>
      <c r="H115" s="6">
        <v>0</v>
      </c>
      <c r="I115" s="6">
        <v>6</v>
      </c>
      <c r="J115" s="6">
        <v>2</v>
      </c>
      <c r="K115" s="6">
        <v>4</v>
      </c>
      <c r="L115" s="6">
        <v>2.37</v>
      </c>
      <c r="M115" s="6">
        <v>57</v>
      </c>
      <c r="N115" s="6">
        <v>50</v>
      </c>
      <c r="O115" s="6">
        <v>16</v>
      </c>
      <c r="P115" s="6">
        <v>15</v>
      </c>
      <c r="Q115" s="6">
        <v>2</v>
      </c>
      <c r="R115" s="6">
        <v>10</v>
      </c>
      <c r="S115" s="6">
        <v>70</v>
      </c>
      <c r="T115" s="6">
        <v>13</v>
      </c>
      <c r="U115" s="6">
        <v>0</v>
      </c>
      <c r="V115" s="6">
        <v>0</v>
      </c>
      <c r="W115" s="6">
        <v>1.05</v>
      </c>
      <c r="X115" s="6">
        <v>15.8</v>
      </c>
      <c r="Y115" s="8">
        <f t="shared" si="1"/>
        <v>155</v>
      </c>
    </row>
    <row r="116" spans="1:25" ht="15.75" thickBot="1">
      <c r="A116" s="3">
        <v>115</v>
      </c>
      <c r="B116" s="4" t="s">
        <v>544</v>
      </c>
      <c r="C116" s="4" t="s">
        <v>167</v>
      </c>
      <c r="D116" s="3" t="s">
        <v>140</v>
      </c>
      <c r="E116" s="3">
        <v>25</v>
      </c>
      <c r="F116" s="3">
        <v>2017</v>
      </c>
      <c r="G116" s="3">
        <v>46</v>
      </c>
      <c r="H116" s="3">
        <v>22</v>
      </c>
      <c r="I116" s="3">
        <v>10</v>
      </c>
      <c r="J116" s="3">
        <v>9</v>
      </c>
      <c r="K116" s="3">
        <v>1</v>
      </c>
      <c r="L116" s="3">
        <v>4.07</v>
      </c>
      <c r="M116" s="3">
        <v>170.3</v>
      </c>
      <c r="N116" s="3">
        <v>182</v>
      </c>
      <c r="O116" s="3">
        <v>84</v>
      </c>
      <c r="P116" s="3">
        <v>77</v>
      </c>
      <c r="Q116" s="3">
        <v>16</v>
      </c>
      <c r="R116" s="3">
        <v>51</v>
      </c>
      <c r="S116" s="3">
        <v>117</v>
      </c>
      <c r="T116" s="3">
        <v>1</v>
      </c>
      <c r="U116" s="3">
        <v>0</v>
      </c>
      <c r="V116" s="3">
        <v>0</v>
      </c>
      <c r="W116" s="3">
        <v>1.37</v>
      </c>
      <c r="X116" s="3">
        <v>15.7</v>
      </c>
      <c r="Y116" s="5">
        <f t="shared" si="1"/>
        <v>154.90000000000009</v>
      </c>
    </row>
    <row r="117" spans="1:25" ht="15.75" thickBot="1">
      <c r="A117" s="6">
        <v>116</v>
      </c>
      <c r="B117" s="7" t="s">
        <v>325</v>
      </c>
      <c r="C117" s="7" t="s">
        <v>36</v>
      </c>
      <c r="D117" s="6" t="s">
        <v>126</v>
      </c>
      <c r="E117" s="6">
        <v>28</v>
      </c>
      <c r="F117" s="6">
        <v>2017</v>
      </c>
      <c r="G117" s="6">
        <v>34</v>
      </c>
      <c r="H117" s="6">
        <v>34</v>
      </c>
      <c r="I117" s="6">
        <v>9</v>
      </c>
      <c r="J117" s="6">
        <v>16</v>
      </c>
      <c r="K117" s="6">
        <v>0</v>
      </c>
      <c r="L117" s="6">
        <v>4.28</v>
      </c>
      <c r="M117" s="6">
        <v>212.3</v>
      </c>
      <c r="N117" s="6">
        <v>242</v>
      </c>
      <c r="O117" s="6">
        <v>117</v>
      </c>
      <c r="P117" s="6">
        <v>101</v>
      </c>
      <c r="Q117" s="6">
        <v>20</v>
      </c>
      <c r="R117" s="6">
        <v>70</v>
      </c>
      <c r="S117" s="6">
        <v>159</v>
      </c>
      <c r="T117" s="6">
        <v>0</v>
      </c>
      <c r="U117" s="6">
        <v>2</v>
      </c>
      <c r="V117" s="6">
        <v>1</v>
      </c>
      <c r="W117" s="6">
        <v>1.47</v>
      </c>
      <c r="X117" s="6">
        <v>15.6</v>
      </c>
      <c r="Y117" s="8">
        <f t="shared" si="1"/>
        <v>123.90000000000009</v>
      </c>
    </row>
    <row r="118" spans="1:25" ht="15.75" thickBot="1">
      <c r="A118" s="3">
        <v>117</v>
      </c>
      <c r="B118" s="4" t="s">
        <v>421</v>
      </c>
      <c r="C118" s="4" t="s">
        <v>46</v>
      </c>
      <c r="D118" s="3" t="s">
        <v>140</v>
      </c>
      <c r="E118" s="3">
        <v>28</v>
      </c>
      <c r="F118" s="3">
        <v>2017</v>
      </c>
      <c r="G118" s="3">
        <v>88</v>
      </c>
      <c r="H118" s="3">
        <v>0</v>
      </c>
      <c r="I118" s="3">
        <v>8</v>
      </c>
      <c r="J118" s="3">
        <v>3</v>
      </c>
      <c r="K118" s="3">
        <v>9</v>
      </c>
      <c r="L118" s="3">
        <v>3.58</v>
      </c>
      <c r="M118" s="3">
        <v>103</v>
      </c>
      <c r="N118" s="3">
        <v>98</v>
      </c>
      <c r="O118" s="3">
        <v>47</v>
      </c>
      <c r="P118" s="3">
        <v>41</v>
      </c>
      <c r="Q118" s="3">
        <v>6</v>
      </c>
      <c r="R118" s="3">
        <v>40</v>
      </c>
      <c r="S118" s="3">
        <v>106</v>
      </c>
      <c r="T118" s="3">
        <v>16</v>
      </c>
      <c r="U118" s="3">
        <v>0</v>
      </c>
      <c r="V118" s="3">
        <v>0</v>
      </c>
      <c r="W118" s="3">
        <v>1.34</v>
      </c>
      <c r="X118" s="3">
        <v>15.4</v>
      </c>
      <c r="Y118" s="5">
        <f t="shared" si="1"/>
        <v>198</v>
      </c>
    </row>
    <row r="119" spans="1:25" ht="15.75" thickBot="1">
      <c r="A119" s="6">
        <v>118</v>
      </c>
      <c r="B119" s="7" t="s">
        <v>329</v>
      </c>
      <c r="C119" s="7" t="s">
        <v>59</v>
      </c>
      <c r="D119" s="6" t="s">
        <v>46</v>
      </c>
      <c r="E119" s="6">
        <v>28</v>
      </c>
      <c r="F119" s="6">
        <v>2017</v>
      </c>
      <c r="G119" s="6">
        <v>65</v>
      </c>
      <c r="H119" s="6">
        <v>0</v>
      </c>
      <c r="I119" s="6">
        <v>5</v>
      </c>
      <c r="J119" s="6">
        <v>3</v>
      </c>
      <c r="K119" s="6">
        <v>38</v>
      </c>
      <c r="L119" s="6">
        <v>2.95</v>
      </c>
      <c r="M119" s="6">
        <v>64</v>
      </c>
      <c r="N119" s="6">
        <v>49</v>
      </c>
      <c r="O119" s="6">
        <v>23</v>
      </c>
      <c r="P119" s="6">
        <v>21</v>
      </c>
      <c r="Q119" s="6">
        <v>8</v>
      </c>
      <c r="R119" s="6">
        <v>35</v>
      </c>
      <c r="S119" s="6">
        <v>67</v>
      </c>
      <c r="T119" s="6">
        <v>2</v>
      </c>
      <c r="U119" s="6">
        <v>0</v>
      </c>
      <c r="V119" s="6">
        <v>0</v>
      </c>
      <c r="W119" s="6">
        <v>1.31</v>
      </c>
      <c r="X119" s="6">
        <v>15.3</v>
      </c>
      <c r="Y119" s="8">
        <f t="shared" si="1"/>
        <v>281</v>
      </c>
    </row>
    <row r="120" spans="1:25" ht="15.75" thickBot="1">
      <c r="A120" s="3">
        <v>119</v>
      </c>
      <c r="B120" s="4" t="s">
        <v>495</v>
      </c>
      <c r="C120" s="4" t="s">
        <v>22</v>
      </c>
      <c r="D120" s="3" t="s">
        <v>126</v>
      </c>
      <c r="E120" s="3">
        <v>26</v>
      </c>
      <c r="F120" s="3">
        <v>2017</v>
      </c>
      <c r="G120" s="3">
        <v>58</v>
      </c>
      <c r="H120" s="3">
        <v>15</v>
      </c>
      <c r="I120" s="3">
        <v>9</v>
      </c>
      <c r="J120" s="3">
        <v>8</v>
      </c>
      <c r="K120" s="3">
        <v>1</v>
      </c>
      <c r="L120" s="3">
        <v>3.97</v>
      </c>
      <c r="M120" s="3">
        <v>145</v>
      </c>
      <c r="N120" s="3">
        <v>137</v>
      </c>
      <c r="O120" s="3">
        <v>69</v>
      </c>
      <c r="P120" s="3">
        <v>64</v>
      </c>
      <c r="Q120" s="3">
        <v>20</v>
      </c>
      <c r="R120" s="3">
        <v>47</v>
      </c>
      <c r="S120" s="3">
        <v>112</v>
      </c>
      <c r="T120" s="3">
        <v>7</v>
      </c>
      <c r="U120" s="3">
        <v>2</v>
      </c>
      <c r="V120" s="3">
        <v>1</v>
      </c>
      <c r="W120" s="3">
        <v>1.27</v>
      </c>
      <c r="X120" s="3">
        <v>15.3</v>
      </c>
      <c r="Y120" s="5">
        <f t="shared" si="1"/>
        <v>168</v>
      </c>
    </row>
    <row r="121" spans="1:25" ht="15.75" thickBot="1">
      <c r="A121" s="6">
        <v>120</v>
      </c>
      <c r="B121" s="7" t="s">
        <v>514</v>
      </c>
      <c r="C121" s="7" t="s">
        <v>59</v>
      </c>
      <c r="D121" s="6" t="s">
        <v>140</v>
      </c>
      <c r="E121" s="6">
        <v>27</v>
      </c>
      <c r="F121" s="6">
        <v>2017</v>
      </c>
      <c r="G121" s="6">
        <v>55</v>
      </c>
      <c r="H121" s="6">
        <v>0</v>
      </c>
      <c r="I121" s="6">
        <v>2</v>
      </c>
      <c r="J121" s="6">
        <v>1</v>
      </c>
      <c r="K121" s="6">
        <v>0</v>
      </c>
      <c r="L121" s="6">
        <v>2.68</v>
      </c>
      <c r="M121" s="6">
        <v>57</v>
      </c>
      <c r="N121" s="6">
        <v>60</v>
      </c>
      <c r="O121" s="6">
        <v>24</v>
      </c>
      <c r="P121" s="6">
        <v>17</v>
      </c>
      <c r="Q121" s="6">
        <v>9</v>
      </c>
      <c r="R121" s="6">
        <v>25</v>
      </c>
      <c r="S121" s="6">
        <v>32</v>
      </c>
      <c r="T121" s="6">
        <v>6</v>
      </c>
      <c r="U121" s="6">
        <v>0</v>
      </c>
      <c r="V121" s="6">
        <v>0</v>
      </c>
      <c r="W121" s="6">
        <v>1.49</v>
      </c>
      <c r="X121" s="6">
        <v>15.3</v>
      </c>
      <c r="Y121" s="8">
        <f t="shared" si="1"/>
        <v>28</v>
      </c>
    </row>
    <row r="122" spans="1:25" ht="15.75" thickBot="1">
      <c r="A122" s="3">
        <v>121</v>
      </c>
      <c r="B122" s="4" t="s">
        <v>414</v>
      </c>
      <c r="C122" s="4" t="s">
        <v>110</v>
      </c>
      <c r="D122" s="3" t="s">
        <v>140</v>
      </c>
      <c r="E122" s="3">
        <v>33</v>
      </c>
      <c r="F122" s="3">
        <v>2017</v>
      </c>
      <c r="G122" s="3">
        <v>81</v>
      </c>
      <c r="H122" s="3">
        <v>0</v>
      </c>
      <c r="I122" s="3">
        <v>0</v>
      </c>
      <c r="J122" s="3">
        <v>3</v>
      </c>
      <c r="K122" s="3">
        <v>2</v>
      </c>
      <c r="L122" s="3">
        <v>3.39</v>
      </c>
      <c r="M122" s="3">
        <v>87.7</v>
      </c>
      <c r="N122" s="3">
        <v>72</v>
      </c>
      <c r="O122" s="3">
        <v>41</v>
      </c>
      <c r="P122" s="3">
        <v>33</v>
      </c>
      <c r="Q122" s="3">
        <v>7</v>
      </c>
      <c r="R122" s="3">
        <v>35</v>
      </c>
      <c r="S122" s="3">
        <v>67</v>
      </c>
      <c r="T122" s="3">
        <v>18</v>
      </c>
      <c r="U122" s="3">
        <v>0</v>
      </c>
      <c r="V122" s="3">
        <v>0</v>
      </c>
      <c r="W122" s="3">
        <v>1.22</v>
      </c>
      <c r="X122" s="3">
        <v>15.3</v>
      </c>
      <c r="Y122" s="5">
        <f t="shared" si="1"/>
        <v>107.10000000000002</v>
      </c>
    </row>
    <row r="123" spans="1:25" ht="15.75" thickBot="1">
      <c r="A123" s="6">
        <v>122</v>
      </c>
      <c r="B123" s="7" t="s">
        <v>545</v>
      </c>
      <c r="C123" s="7" t="s">
        <v>94</v>
      </c>
      <c r="D123" s="6" t="s">
        <v>140</v>
      </c>
      <c r="E123" s="6">
        <v>23</v>
      </c>
      <c r="F123" s="6">
        <v>2017</v>
      </c>
      <c r="G123" s="6">
        <v>38</v>
      </c>
      <c r="H123" s="6">
        <v>0</v>
      </c>
      <c r="I123" s="6">
        <v>3</v>
      </c>
      <c r="J123" s="6">
        <v>1</v>
      </c>
      <c r="K123" s="6">
        <v>1</v>
      </c>
      <c r="L123" s="6">
        <v>2.5099999999999998</v>
      </c>
      <c r="M123" s="6">
        <v>57.3</v>
      </c>
      <c r="N123" s="6">
        <v>50</v>
      </c>
      <c r="O123" s="6">
        <v>19</v>
      </c>
      <c r="P123" s="6">
        <v>16</v>
      </c>
      <c r="Q123" s="6">
        <v>3</v>
      </c>
      <c r="R123" s="6">
        <v>18</v>
      </c>
      <c r="S123" s="6">
        <v>70</v>
      </c>
      <c r="T123" s="6">
        <v>3</v>
      </c>
      <c r="U123" s="6">
        <v>0</v>
      </c>
      <c r="V123" s="6">
        <v>0</v>
      </c>
      <c r="W123" s="6">
        <v>1.19</v>
      </c>
      <c r="X123" s="6">
        <v>15.1</v>
      </c>
      <c r="Y123" s="8">
        <f t="shared" si="1"/>
        <v>115.89999999999998</v>
      </c>
    </row>
    <row r="124" spans="1:25" ht="15.75" thickBot="1">
      <c r="A124" s="3">
        <v>123</v>
      </c>
      <c r="B124" s="4" t="s">
        <v>546</v>
      </c>
      <c r="C124" s="4" t="s">
        <v>83</v>
      </c>
      <c r="D124" s="3" t="s">
        <v>46</v>
      </c>
      <c r="E124" s="3">
        <v>26</v>
      </c>
      <c r="F124" s="3">
        <v>2017</v>
      </c>
      <c r="G124" s="3">
        <v>42</v>
      </c>
      <c r="H124" s="3">
        <v>0</v>
      </c>
      <c r="I124" s="3">
        <v>3</v>
      </c>
      <c r="J124" s="3">
        <v>1</v>
      </c>
      <c r="K124" s="3">
        <v>0</v>
      </c>
      <c r="L124" s="3">
        <v>1.77</v>
      </c>
      <c r="M124" s="3">
        <v>40.700000000000003</v>
      </c>
      <c r="N124" s="3">
        <v>23</v>
      </c>
      <c r="O124" s="3">
        <v>9</v>
      </c>
      <c r="P124" s="3">
        <v>8</v>
      </c>
      <c r="Q124" s="3">
        <v>3</v>
      </c>
      <c r="R124" s="3">
        <v>17</v>
      </c>
      <c r="S124" s="3">
        <v>42</v>
      </c>
      <c r="T124" s="3">
        <v>9</v>
      </c>
      <c r="U124" s="3">
        <v>0</v>
      </c>
      <c r="V124" s="3">
        <v>0</v>
      </c>
      <c r="W124" s="3">
        <v>0.98</v>
      </c>
      <c r="X124" s="3">
        <v>14.5</v>
      </c>
      <c r="Y124" s="5">
        <f t="shared" si="1"/>
        <v>89.100000000000023</v>
      </c>
    </row>
    <row r="125" spans="1:25" ht="15.75" thickBot="1">
      <c r="A125" s="6">
        <v>124</v>
      </c>
      <c r="B125" s="7" t="s">
        <v>547</v>
      </c>
      <c r="C125" s="7" t="s">
        <v>94</v>
      </c>
      <c r="D125" s="6" t="s">
        <v>140</v>
      </c>
      <c r="E125" s="6">
        <v>22</v>
      </c>
      <c r="F125" s="6">
        <v>2017</v>
      </c>
      <c r="G125" s="6">
        <v>57</v>
      </c>
      <c r="H125" s="6">
        <v>0</v>
      </c>
      <c r="I125" s="6">
        <v>4</v>
      </c>
      <c r="J125" s="6">
        <v>5</v>
      </c>
      <c r="K125" s="6">
        <v>18</v>
      </c>
      <c r="L125" s="6">
        <v>2.73</v>
      </c>
      <c r="M125" s="6">
        <v>59.3</v>
      </c>
      <c r="N125" s="6">
        <v>49</v>
      </c>
      <c r="O125" s="6">
        <v>18</v>
      </c>
      <c r="P125" s="6">
        <v>18</v>
      </c>
      <c r="Q125" s="6">
        <v>5</v>
      </c>
      <c r="R125" s="6">
        <v>23</v>
      </c>
      <c r="S125" s="6">
        <v>79</v>
      </c>
      <c r="T125" s="6">
        <v>6</v>
      </c>
      <c r="U125" s="6">
        <v>0</v>
      </c>
      <c r="V125" s="6">
        <v>0</v>
      </c>
      <c r="W125" s="6">
        <v>1.21</v>
      </c>
      <c r="X125" s="6">
        <v>14.3</v>
      </c>
      <c r="Y125" s="8">
        <f t="shared" si="1"/>
        <v>193.89999999999998</v>
      </c>
    </row>
    <row r="126" spans="1:25" ht="15.75" thickBot="1">
      <c r="A126" s="3">
        <v>125</v>
      </c>
      <c r="B126" s="4" t="s">
        <v>166</v>
      </c>
      <c r="C126" s="4" t="s">
        <v>90</v>
      </c>
      <c r="D126" s="3" t="s">
        <v>126</v>
      </c>
      <c r="E126" s="3">
        <v>26</v>
      </c>
      <c r="F126" s="3">
        <v>2017</v>
      </c>
      <c r="G126" s="3">
        <v>24</v>
      </c>
      <c r="H126" s="3">
        <v>11</v>
      </c>
      <c r="I126" s="3">
        <v>5</v>
      </c>
      <c r="J126" s="3">
        <v>2</v>
      </c>
      <c r="K126" s="3">
        <v>0</v>
      </c>
      <c r="L126" s="3">
        <v>3.44</v>
      </c>
      <c r="M126" s="3">
        <v>81</v>
      </c>
      <c r="N126" s="3">
        <v>84</v>
      </c>
      <c r="O126" s="3">
        <v>34</v>
      </c>
      <c r="P126" s="3">
        <v>31</v>
      </c>
      <c r="Q126" s="3">
        <v>6</v>
      </c>
      <c r="R126" s="3">
        <v>22</v>
      </c>
      <c r="S126" s="3">
        <v>64</v>
      </c>
      <c r="T126" s="3">
        <v>6</v>
      </c>
      <c r="U126" s="3">
        <v>0</v>
      </c>
      <c r="V126" s="3">
        <v>0</v>
      </c>
      <c r="W126" s="3">
        <v>1.31</v>
      </c>
      <c r="X126" s="3">
        <v>14.3</v>
      </c>
      <c r="Y126" s="5">
        <f t="shared" si="1"/>
        <v>101</v>
      </c>
    </row>
    <row r="127" spans="1:25" ht="15.75" thickBot="1">
      <c r="A127" s="6">
        <v>126</v>
      </c>
      <c r="B127" s="7" t="s">
        <v>548</v>
      </c>
      <c r="C127" s="7" t="s">
        <v>36</v>
      </c>
      <c r="D127" s="6" t="s">
        <v>140</v>
      </c>
      <c r="E127" s="6">
        <v>27</v>
      </c>
      <c r="F127" s="6">
        <v>2017</v>
      </c>
      <c r="G127" s="6">
        <v>36</v>
      </c>
      <c r="H127" s="6">
        <v>0</v>
      </c>
      <c r="I127" s="6">
        <v>2</v>
      </c>
      <c r="J127" s="6">
        <v>1</v>
      </c>
      <c r="K127" s="6">
        <v>5</v>
      </c>
      <c r="L127" s="6">
        <v>2.15</v>
      </c>
      <c r="M127" s="6">
        <v>46</v>
      </c>
      <c r="N127" s="6">
        <v>36</v>
      </c>
      <c r="O127" s="6">
        <v>13</v>
      </c>
      <c r="P127" s="6">
        <v>11</v>
      </c>
      <c r="Q127" s="6">
        <v>7</v>
      </c>
      <c r="R127" s="6">
        <v>31</v>
      </c>
      <c r="S127" s="6">
        <v>50</v>
      </c>
      <c r="T127" s="6">
        <v>1</v>
      </c>
      <c r="U127" s="6">
        <v>0</v>
      </c>
      <c r="V127" s="6">
        <v>0</v>
      </c>
      <c r="W127" s="6">
        <v>1.46</v>
      </c>
      <c r="X127" s="6">
        <v>14.2</v>
      </c>
      <c r="Y127" s="8">
        <f t="shared" si="1"/>
        <v>76</v>
      </c>
    </row>
    <row r="128" spans="1:25" ht="15.75" thickBot="1">
      <c r="A128" s="3">
        <v>127</v>
      </c>
      <c r="B128" s="4" t="s">
        <v>308</v>
      </c>
      <c r="C128" s="4" t="s">
        <v>90</v>
      </c>
      <c r="D128" s="3" t="s">
        <v>140</v>
      </c>
      <c r="E128" s="3">
        <v>30</v>
      </c>
      <c r="F128" s="3">
        <v>2017</v>
      </c>
      <c r="G128" s="3">
        <v>54</v>
      </c>
      <c r="H128" s="3">
        <v>0</v>
      </c>
      <c r="I128" s="3">
        <v>2</v>
      </c>
      <c r="J128" s="3">
        <v>2</v>
      </c>
      <c r="K128" s="3">
        <v>5</v>
      </c>
      <c r="L128" s="3">
        <v>3.18</v>
      </c>
      <c r="M128" s="3">
        <v>68</v>
      </c>
      <c r="N128" s="3">
        <v>68</v>
      </c>
      <c r="O128" s="3">
        <v>25</v>
      </c>
      <c r="P128" s="3">
        <v>24</v>
      </c>
      <c r="Q128" s="3">
        <v>5</v>
      </c>
      <c r="R128" s="3">
        <v>24</v>
      </c>
      <c r="S128" s="3">
        <v>54</v>
      </c>
      <c r="T128" s="3">
        <v>13</v>
      </c>
      <c r="U128" s="3">
        <v>0</v>
      </c>
      <c r="V128" s="3">
        <v>0</v>
      </c>
      <c r="W128" s="3">
        <v>1.35</v>
      </c>
      <c r="X128" s="3">
        <v>14.1</v>
      </c>
      <c r="Y128" s="5">
        <f t="shared" si="1"/>
        <v>94</v>
      </c>
    </row>
    <row r="129" spans="1:25" ht="15.75" thickBot="1">
      <c r="A129" s="6">
        <v>128</v>
      </c>
      <c r="B129" s="7" t="s">
        <v>549</v>
      </c>
      <c r="C129" s="7" t="s">
        <v>206</v>
      </c>
      <c r="D129" s="6" t="s">
        <v>46</v>
      </c>
      <c r="E129" s="6">
        <v>23</v>
      </c>
      <c r="F129" s="6">
        <v>2017</v>
      </c>
      <c r="G129" s="6">
        <v>45</v>
      </c>
      <c r="H129" s="6">
        <v>0</v>
      </c>
      <c r="I129" s="6">
        <v>2</v>
      </c>
      <c r="J129" s="6">
        <v>4</v>
      </c>
      <c r="K129" s="6">
        <v>11</v>
      </c>
      <c r="L129" s="6">
        <v>2.68</v>
      </c>
      <c r="M129" s="6">
        <v>57</v>
      </c>
      <c r="N129" s="6">
        <v>49</v>
      </c>
      <c r="O129" s="6">
        <v>21</v>
      </c>
      <c r="P129" s="6">
        <v>17</v>
      </c>
      <c r="Q129" s="6">
        <v>4</v>
      </c>
      <c r="R129" s="6">
        <v>21</v>
      </c>
      <c r="S129" s="6">
        <v>39</v>
      </c>
      <c r="T129" s="6">
        <v>3</v>
      </c>
      <c r="U129" s="6">
        <v>0</v>
      </c>
      <c r="V129" s="6">
        <v>0</v>
      </c>
      <c r="W129" s="6">
        <v>1.23</v>
      </c>
      <c r="X129" s="6">
        <v>14</v>
      </c>
      <c r="Y129" s="8">
        <f t="shared" si="1"/>
        <v>113</v>
      </c>
    </row>
    <row r="130" spans="1:25" ht="15.75" thickBot="1">
      <c r="A130" s="3">
        <v>129</v>
      </c>
      <c r="B130" s="4" t="s">
        <v>192</v>
      </c>
      <c r="C130" s="4" t="s">
        <v>205</v>
      </c>
      <c r="D130" s="3" t="s">
        <v>140</v>
      </c>
      <c r="E130" s="3">
        <v>37</v>
      </c>
      <c r="F130" s="3">
        <v>2017</v>
      </c>
      <c r="G130" s="3">
        <v>38</v>
      </c>
      <c r="H130" s="3">
        <v>10</v>
      </c>
      <c r="I130" s="3">
        <v>6</v>
      </c>
      <c r="J130" s="3">
        <v>3</v>
      </c>
      <c r="K130" s="3">
        <v>0</v>
      </c>
      <c r="L130" s="3">
        <v>3.59</v>
      </c>
      <c r="M130" s="3">
        <v>87.7</v>
      </c>
      <c r="N130" s="3">
        <v>88</v>
      </c>
      <c r="O130" s="3">
        <v>36</v>
      </c>
      <c r="P130" s="3">
        <v>35</v>
      </c>
      <c r="Q130" s="3">
        <v>6</v>
      </c>
      <c r="R130" s="3">
        <v>36</v>
      </c>
      <c r="S130" s="3">
        <v>36</v>
      </c>
      <c r="T130" s="3">
        <v>6</v>
      </c>
      <c r="U130" s="3">
        <v>0</v>
      </c>
      <c r="V130" s="3">
        <v>0</v>
      </c>
      <c r="W130" s="3">
        <v>1.41</v>
      </c>
      <c r="X130" s="3">
        <v>13.9</v>
      </c>
      <c r="Y130" s="5">
        <f t="shared" ref="Y130:Y193" si="2">(3*(M130)+4*I130-4*J130+5*K130+S130-2*N130-2*R130-Q130)</f>
        <v>57.100000000000023</v>
      </c>
    </row>
    <row r="131" spans="1:25" ht="15.75" thickBot="1">
      <c r="A131" s="6">
        <v>130</v>
      </c>
      <c r="B131" s="7" t="s">
        <v>316</v>
      </c>
      <c r="C131" s="7" t="s">
        <v>83</v>
      </c>
      <c r="D131" s="6" t="s">
        <v>46</v>
      </c>
      <c r="E131" s="6">
        <v>29</v>
      </c>
      <c r="F131" s="6">
        <v>2017</v>
      </c>
      <c r="G131" s="6">
        <v>60</v>
      </c>
      <c r="H131" s="6">
        <v>0</v>
      </c>
      <c r="I131" s="6">
        <v>5</v>
      </c>
      <c r="J131" s="6">
        <v>5</v>
      </c>
      <c r="K131" s="6">
        <v>37</v>
      </c>
      <c r="L131" s="6">
        <v>3.12</v>
      </c>
      <c r="M131" s="6">
        <v>66.3</v>
      </c>
      <c r="N131" s="6">
        <v>47</v>
      </c>
      <c r="O131" s="6">
        <v>23</v>
      </c>
      <c r="P131" s="6">
        <v>23</v>
      </c>
      <c r="Q131" s="6">
        <v>5</v>
      </c>
      <c r="R131" s="6">
        <v>27</v>
      </c>
      <c r="S131" s="6">
        <v>85</v>
      </c>
      <c r="T131" s="6">
        <v>1</v>
      </c>
      <c r="U131" s="6">
        <v>0</v>
      </c>
      <c r="V131" s="6">
        <v>0</v>
      </c>
      <c r="W131" s="6">
        <v>1.1200000000000001</v>
      </c>
      <c r="X131" s="6">
        <v>13.9</v>
      </c>
      <c r="Y131" s="8">
        <f t="shared" si="2"/>
        <v>315.89999999999998</v>
      </c>
    </row>
    <row r="132" spans="1:25" ht="15.75" thickBot="1">
      <c r="A132" s="3">
        <v>131</v>
      </c>
      <c r="B132" s="4" t="s">
        <v>550</v>
      </c>
      <c r="C132" s="4" t="s">
        <v>205</v>
      </c>
      <c r="D132" s="3" t="s">
        <v>126</v>
      </c>
      <c r="E132" s="3">
        <v>26</v>
      </c>
      <c r="F132" s="3">
        <v>2017</v>
      </c>
      <c r="G132" s="3">
        <v>30</v>
      </c>
      <c r="H132" s="3">
        <v>21</v>
      </c>
      <c r="I132" s="3">
        <v>6</v>
      </c>
      <c r="J132" s="3">
        <v>8</v>
      </c>
      <c r="K132" s="3">
        <v>1</v>
      </c>
      <c r="L132" s="3">
        <v>4.17</v>
      </c>
      <c r="M132" s="3">
        <v>142.30000000000001</v>
      </c>
      <c r="N132" s="3">
        <v>164</v>
      </c>
      <c r="O132" s="3">
        <v>72</v>
      </c>
      <c r="P132" s="3">
        <v>66</v>
      </c>
      <c r="Q132" s="3">
        <v>16</v>
      </c>
      <c r="R132" s="3">
        <v>43</v>
      </c>
      <c r="S132" s="3">
        <v>67</v>
      </c>
      <c r="T132" s="3">
        <v>3</v>
      </c>
      <c r="U132" s="3">
        <v>1</v>
      </c>
      <c r="V132" s="3">
        <v>0</v>
      </c>
      <c r="W132" s="3">
        <v>1.45</v>
      </c>
      <c r="X132" s="3">
        <v>13.8</v>
      </c>
      <c r="Y132" s="5">
        <f t="shared" si="2"/>
        <v>60.900000000000034</v>
      </c>
    </row>
    <row r="133" spans="1:25" ht="15.75" thickBot="1">
      <c r="A133" s="6">
        <v>132</v>
      </c>
      <c r="B133" s="7" t="s">
        <v>482</v>
      </c>
      <c r="C133" s="7" t="s">
        <v>206</v>
      </c>
      <c r="D133" s="6" t="s">
        <v>126</v>
      </c>
      <c r="E133" s="6">
        <v>23</v>
      </c>
      <c r="F133" s="6">
        <v>2017</v>
      </c>
      <c r="G133" s="6">
        <v>33</v>
      </c>
      <c r="H133" s="6">
        <v>33</v>
      </c>
      <c r="I133" s="6">
        <v>3</v>
      </c>
      <c r="J133" s="6">
        <v>13</v>
      </c>
      <c r="K133" s="6">
        <v>0</v>
      </c>
      <c r="L133" s="6">
        <v>4.22</v>
      </c>
      <c r="M133" s="6">
        <v>192</v>
      </c>
      <c r="N133" s="6">
        <v>197</v>
      </c>
      <c r="O133" s="6">
        <v>97</v>
      </c>
      <c r="P133" s="6">
        <v>90</v>
      </c>
      <c r="Q133" s="6">
        <v>20</v>
      </c>
      <c r="R133" s="6">
        <v>60</v>
      </c>
      <c r="S133" s="6">
        <v>114</v>
      </c>
      <c r="T133" s="6">
        <v>0</v>
      </c>
      <c r="U133" s="6">
        <v>0</v>
      </c>
      <c r="V133" s="6">
        <v>0</v>
      </c>
      <c r="W133" s="6">
        <v>1.34</v>
      </c>
      <c r="X133" s="6">
        <v>13.7</v>
      </c>
      <c r="Y133" s="8">
        <f t="shared" si="2"/>
        <v>116</v>
      </c>
    </row>
    <row r="134" spans="1:25" ht="15.75" thickBot="1">
      <c r="A134" s="3">
        <v>133</v>
      </c>
      <c r="B134" s="4" t="s">
        <v>127</v>
      </c>
      <c r="C134" s="4" t="s">
        <v>35</v>
      </c>
      <c r="D134" s="3" t="s">
        <v>126</v>
      </c>
      <c r="E134" s="3">
        <v>36</v>
      </c>
      <c r="F134" s="3">
        <v>2017</v>
      </c>
      <c r="G134" s="3">
        <v>33</v>
      </c>
      <c r="H134" s="3">
        <v>31</v>
      </c>
      <c r="I134" s="3">
        <v>10</v>
      </c>
      <c r="J134" s="3">
        <v>10</v>
      </c>
      <c r="K134" s="3">
        <v>0</v>
      </c>
      <c r="L134" s="3">
        <v>4.3</v>
      </c>
      <c r="M134" s="3">
        <v>201</v>
      </c>
      <c r="N134" s="3">
        <v>217</v>
      </c>
      <c r="O134" s="3">
        <v>104</v>
      </c>
      <c r="P134" s="3">
        <v>96</v>
      </c>
      <c r="Q134" s="3">
        <v>23</v>
      </c>
      <c r="R134" s="3">
        <v>71</v>
      </c>
      <c r="S134" s="3">
        <v>112</v>
      </c>
      <c r="T134" s="3">
        <v>0</v>
      </c>
      <c r="U134" s="3">
        <v>0</v>
      </c>
      <c r="V134" s="3">
        <v>0</v>
      </c>
      <c r="W134" s="3">
        <v>1.43</v>
      </c>
      <c r="X134" s="3">
        <v>13.5</v>
      </c>
      <c r="Y134" s="5">
        <f t="shared" si="2"/>
        <v>116</v>
      </c>
    </row>
    <row r="135" spans="1:25" ht="15.75" thickBot="1">
      <c r="A135" s="6">
        <v>134</v>
      </c>
      <c r="B135" s="7" t="s">
        <v>551</v>
      </c>
      <c r="C135" s="7" t="s">
        <v>86</v>
      </c>
      <c r="D135" s="6" t="s">
        <v>140</v>
      </c>
      <c r="E135" s="6">
        <v>26</v>
      </c>
      <c r="F135" s="6">
        <v>2017</v>
      </c>
      <c r="G135" s="6">
        <v>48</v>
      </c>
      <c r="H135" s="6">
        <v>0</v>
      </c>
      <c r="I135" s="6">
        <v>4</v>
      </c>
      <c r="J135" s="6">
        <v>2</v>
      </c>
      <c r="K135" s="6">
        <v>2</v>
      </c>
      <c r="L135" s="6">
        <v>3.13</v>
      </c>
      <c r="M135" s="6">
        <v>63.3</v>
      </c>
      <c r="N135" s="6">
        <v>73</v>
      </c>
      <c r="O135" s="6">
        <v>24</v>
      </c>
      <c r="P135" s="6">
        <v>22</v>
      </c>
      <c r="Q135" s="6">
        <v>8</v>
      </c>
      <c r="R135" s="6">
        <v>14</v>
      </c>
      <c r="S135" s="6">
        <v>30</v>
      </c>
      <c r="T135" s="6">
        <v>3</v>
      </c>
      <c r="U135" s="6">
        <v>0</v>
      </c>
      <c r="V135" s="6">
        <v>0</v>
      </c>
      <c r="W135" s="6">
        <v>1.37</v>
      </c>
      <c r="X135" s="6">
        <v>13.4</v>
      </c>
      <c r="Y135" s="8">
        <f t="shared" si="2"/>
        <v>55.899999999999977</v>
      </c>
    </row>
    <row r="136" spans="1:25" ht="15.75" thickBot="1">
      <c r="A136" s="3">
        <v>135</v>
      </c>
      <c r="B136" s="4" t="s">
        <v>552</v>
      </c>
      <c r="C136" s="4" t="s">
        <v>25</v>
      </c>
      <c r="D136" s="3" t="s">
        <v>140</v>
      </c>
      <c r="E136" s="3">
        <v>27</v>
      </c>
      <c r="F136" s="3">
        <v>2017</v>
      </c>
      <c r="G136" s="3">
        <v>39</v>
      </c>
      <c r="H136" s="3">
        <v>0</v>
      </c>
      <c r="I136" s="3">
        <v>1</v>
      </c>
      <c r="J136" s="3">
        <v>0</v>
      </c>
      <c r="K136" s="3">
        <v>1</v>
      </c>
      <c r="L136" s="3">
        <v>2.13</v>
      </c>
      <c r="M136" s="3">
        <v>42.3</v>
      </c>
      <c r="N136" s="3">
        <v>31</v>
      </c>
      <c r="O136" s="3">
        <v>11</v>
      </c>
      <c r="P136" s="3">
        <v>10</v>
      </c>
      <c r="Q136" s="3">
        <v>2</v>
      </c>
      <c r="R136" s="3">
        <v>16</v>
      </c>
      <c r="S136" s="3">
        <v>30</v>
      </c>
      <c r="T136" s="3">
        <v>7</v>
      </c>
      <c r="U136" s="3">
        <v>0</v>
      </c>
      <c r="V136" s="3">
        <v>0</v>
      </c>
      <c r="W136" s="3">
        <v>1.1100000000000001</v>
      </c>
      <c r="X136" s="3">
        <v>13.3</v>
      </c>
      <c r="Y136" s="5">
        <f t="shared" si="2"/>
        <v>69.899999999999977</v>
      </c>
    </row>
    <row r="137" spans="1:25" ht="15.75" thickBot="1">
      <c r="A137" s="6">
        <v>136</v>
      </c>
      <c r="B137" s="7" t="s">
        <v>137</v>
      </c>
      <c r="C137" s="7" t="s">
        <v>22</v>
      </c>
      <c r="D137" s="6" t="s">
        <v>126</v>
      </c>
      <c r="E137" s="6">
        <v>27</v>
      </c>
      <c r="F137" s="6">
        <v>2017</v>
      </c>
      <c r="G137" s="6">
        <v>23</v>
      </c>
      <c r="H137" s="6">
        <v>23</v>
      </c>
      <c r="I137" s="6">
        <v>7</v>
      </c>
      <c r="J137" s="6">
        <v>10</v>
      </c>
      <c r="K137" s="6">
        <v>0</v>
      </c>
      <c r="L137" s="6">
        <v>4.04</v>
      </c>
      <c r="M137" s="6">
        <v>136</v>
      </c>
      <c r="N137" s="6">
        <v>147</v>
      </c>
      <c r="O137" s="6">
        <v>64</v>
      </c>
      <c r="P137" s="6">
        <v>61</v>
      </c>
      <c r="Q137" s="6">
        <v>14</v>
      </c>
      <c r="R137" s="6">
        <v>19</v>
      </c>
      <c r="S137" s="6">
        <v>98</v>
      </c>
      <c r="T137" s="6">
        <v>0</v>
      </c>
      <c r="U137" s="6">
        <v>2</v>
      </c>
      <c r="V137" s="6">
        <v>0</v>
      </c>
      <c r="W137" s="6">
        <v>1.22</v>
      </c>
      <c r="X137" s="6">
        <v>13.2</v>
      </c>
      <c r="Y137" s="8">
        <f t="shared" si="2"/>
        <v>148</v>
      </c>
    </row>
    <row r="138" spans="1:25" ht="15.75" thickBot="1">
      <c r="A138" s="3">
        <v>137</v>
      </c>
      <c r="B138" s="4" t="s">
        <v>131</v>
      </c>
      <c r="C138" s="4" t="s">
        <v>39</v>
      </c>
      <c r="D138" s="3" t="s">
        <v>140</v>
      </c>
      <c r="E138" s="3">
        <v>37</v>
      </c>
      <c r="F138" s="3">
        <v>2017</v>
      </c>
      <c r="G138" s="3">
        <v>38</v>
      </c>
      <c r="H138" s="3">
        <v>0</v>
      </c>
      <c r="I138" s="3">
        <v>3</v>
      </c>
      <c r="J138" s="3">
        <v>1</v>
      </c>
      <c r="K138" s="3">
        <v>2</v>
      </c>
      <c r="L138" s="3">
        <v>2.2000000000000002</v>
      </c>
      <c r="M138" s="3">
        <v>45</v>
      </c>
      <c r="N138" s="3">
        <v>29</v>
      </c>
      <c r="O138" s="3">
        <v>11</v>
      </c>
      <c r="P138" s="3">
        <v>11</v>
      </c>
      <c r="Q138" s="3">
        <v>5</v>
      </c>
      <c r="R138" s="3">
        <v>8</v>
      </c>
      <c r="S138" s="3">
        <v>21</v>
      </c>
      <c r="T138" s="3">
        <v>10</v>
      </c>
      <c r="U138" s="3">
        <v>0</v>
      </c>
      <c r="V138" s="3">
        <v>0</v>
      </c>
      <c r="W138" s="3">
        <v>0.82</v>
      </c>
      <c r="X138" s="3">
        <v>13.1</v>
      </c>
      <c r="Y138" s="5">
        <f t="shared" si="2"/>
        <v>95</v>
      </c>
    </row>
    <row r="139" spans="1:25" ht="15.75" thickBot="1">
      <c r="A139" s="6">
        <v>138</v>
      </c>
      <c r="B139" s="7" t="s">
        <v>253</v>
      </c>
      <c r="C139" s="7" t="s">
        <v>43</v>
      </c>
      <c r="D139" s="6" t="s">
        <v>140</v>
      </c>
      <c r="E139" s="6">
        <v>30</v>
      </c>
      <c r="F139" s="6">
        <v>2017</v>
      </c>
      <c r="G139" s="6">
        <v>53</v>
      </c>
      <c r="H139" s="6">
        <v>12</v>
      </c>
      <c r="I139" s="6">
        <v>3</v>
      </c>
      <c r="J139" s="6">
        <v>9</v>
      </c>
      <c r="K139" s="6">
        <v>0</v>
      </c>
      <c r="L139" s="6">
        <v>3.87</v>
      </c>
      <c r="M139" s="6">
        <v>130.30000000000001</v>
      </c>
      <c r="N139" s="6">
        <v>118</v>
      </c>
      <c r="O139" s="6">
        <v>58</v>
      </c>
      <c r="P139" s="6">
        <v>56</v>
      </c>
      <c r="Q139" s="6">
        <v>13</v>
      </c>
      <c r="R139" s="6">
        <v>68</v>
      </c>
      <c r="S139" s="6">
        <v>108</v>
      </c>
      <c r="T139" s="6">
        <v>11</v>
      </c>
      <c r="U139" s="6">
        <v>0</v>
      </c>
      <c r="V139" s="6">
        <v>0</v>
      </c>
      <c r="W139" s="6">
        <v>1.43</v>
      </c>
      <c r="X139" s="6">
        <v>13.1</v>
      </c>
      <c r="Y139" s="8">
        <f t="shared" si="2"/>
        <v>89.900000000000034</v>
      </c>
    </row>
    <row r="140" spans="1:25" ht="15.75" thickBot="1">
      <c r="A140" s="3">
        <v>139</v>
      </c>
      <c r="B140" s="4" t="s">
        <v>148</v>
      </c>
      <c r="C140" s="4" t="s">
        <v>28</v>
      </c>
      <c r="D140" s="3" t="s">
        <v>126</v>
      </c>
      <c r="E140" s="3">
        <v>29</v>
      </c>
      <c r="F140" s="3">
        <v>2017</v>
      </c>
      <c r="G140" s="3">
        <v>32</v>
      </c>
      <c r="H140" s="3">
        <v>32</v>
      </c>
      <c r="I140" s="3">
        <v>12</v>
      </c>
      <c r="J140" s="3">
        <v>10</v>
      </c>
      <c r="K140" s="3">
        <v>0</v>
      </c>
      <c r="L140" s="3">
        <v>4.22</v>
      </c>
      <c r="M140" s="3">
        <v>190</v>
      </c>
      <c r="N140" s="3">
        <v>157</v>
      </c>
      <c r="O140" s="3">
        <v>92</v>
      </c>
      <c r="P140" s="3">
        <v>89</v>
      </c>
      <c r="Q140" s="3">
        <v>22</v>
      </c>
      <c r="R140" s="3">
        <v>109</v>
      </c>
      <c r="S140" s="3">
        <v>230</v>
      </c>
      <c r="T140" s="3">
        <v>0</v>
      </c>
      <c r="U140" s="3">
        <v>1</v>
      </c>
      <c r="V140" s="3">
        <v>0</v>
      </c>
      <c r="W140" s="3">
        <v>1.4</v>
      </c>
      <c r="X140" s="3">
        <v>13.1</v>
      </c>
      <c r="Y140" s="5">
        <f t="shared" si="2"/>
        <v>254</v>
      </c>
    </row>
    <row r="141" spans="1:25" ht="15.75" thickBot="1">
      <c r="A141" s="6">
        <v>140</v>
      </c>
      <c r="B141" s="7" t="s">
        <v>553</v>
      </c>
      <c r="C141" s="7" t="s">
        <v>35</v>
      </c>
      <c r="D141" s="6" t="s">
        <v>126</v>
      </c>
      <c r="E141" s="6">
        <v>24</v>
      </c>
      <c r="F141" s="6">
        <v>2017</v>
      </c>
      <c r="G141" s="6">
        <v>18</v>
      </c>
      <c r="H141" s="6">
        <v>16</v>
      </c>
      <c r="I141" s="6">
        <v>6</v>
      </c>
      <c r="J141" s="6">
        <v>6</v>
      </c>
      <c r="K141" s="6">
        <v>0</v>
      </c>
      <c r="L141" s="6">
        <v>3.69</v>
      </c>
      <c r="M141" s="6">
        <v>95</v>
      </c>
      <c r="N141" s="6">
        <v>67</v>
      </c>
      <c r="O141" s="6">
        <v>41</v>
      </c>
      <c r="P141" s="6">
        <v>39</v>
      </c>
      <c r="Q141" s="6">
        <v>10</v>
      </c>
      <c r="R141" s="6">
        <v>46</v>
      </c>
      <c r="S141" s="6">
        <v>86</v>
      </c>
      <c r="T141" s="6">
        <v>1</v>
      </c>
      <c r="U141" s="6">
        <v>0</v>
      </c>
      <c r="V141" s="6">
        <v>0</v>
      </c>
      <c r="W141" s="6">
        <v>1.19</v>
      </c>
      <c r="X141" s="6">
        <v>13</v>
      </c>
      <c r="Y141" s="8">
        <f t="shared" si="2"/>
        <v>135</v>
      </c>
    </row>
    <row r="142" spans="1:25" ht="15.75" thickBot="1">
      <c r="A142" s="3">
        <v>141</v>
      </c>
      <c r="B142" s="4" t="s">
        <v>506</v>
      </c>
      <c r="C142" s="4" t="s">
        <v>205</v>
      </c>
      <c r="D142" s="3" t="s">
        <v>140</v>
      </c>
      <c r="E142" s="3">
        <v>33</v>
      </c>
      <c r="F142" s="3">
        <v>2017</v>
      </c>
      <c r="G142" s="3">
        <v>16</v>
      </c>
      <c r="H142" s="3">
        <v>7</v>
      </c>
      <c r="I142" s="3">
        <v>4</v>
      </c>
      <c r="J142" s="3">
        <v>0</v>
      </c>
      <c r="K142" s="3">
        <v>0</v>
      </c>
      <c r="L142" s="3">
        <v>2.65</v>
      </c>
      <c r="M142" s="3">
        <v>51</v>
      </c>
      <c r="N142" s="3">
        <v>39</v>
      </c>
      <c r="O142" s="3">
        <v>15</v>
      </c>
      <c r="P142" s="3">
        <v>15</v>
      </c>
      <c r="Q142" s="3">
        <v>4</v>
      </c>
      <c r="R142" s="3">
        <v>18</v>
      </c>
      <c r="S142" s="3">
        <v>26</v>
      </c>
      <c r="T142" s="3">
        <v>2</v>
      </c>
      <c r="U142" s="3">
        <v>0</v>
      </c>
      <c r="V142" s="3">
        <v>0</v>
      </c>
      <c r="W142" s="3">
        <v>1.1200000000000001</v>
      </c>
      <c r="X142" s="3">
        <v>13</v>
      </c>
      <c r="Y142" s="5">
        <f t="shared" si="2"/>
        <v>77</v>
      </c>
    </row>
    <row r="143" spans="1:25" ht="15.75" thickBot="1">
      <c r="A143" s="6">
        <v>142</v>
      </c>
      <c r="B143" s="7" t="s">
        <v>554</v>
      </c>
      <c r="C143" s="7" t="s">
        <v>58</v>
      </c>
      <c r="D143" s="6" t="s">
        <v>140</v>
      </c>
      <c r="E143" s="6">
        <v>26</v>
      </c>
      <c r="F143" s="6">
        <v>2017</v>
      </c>
      <c r="G143" s="6">
        <v>51</v>
      </c>
      <c r="H143" s="6">
        <v>0</v>
      </c>
      <c r="I143" s="6">
        <v>0</v>
      </c>
      <c r="J143" s="6">
        <v>2</v>
      </c>
      <c r="K143" s="6">
        <v>0</v>
      </c>
      <c r="L143" s="6">
        <v>2.73</v>
      </c>
      <c r="M143" s="6">
        <v>52.7</v>
      </c>
      <c r="N143" s="6">
        <v>39</v>
      </c>
      <c r="O143" s="6">
        <v>16</v>
      </c>
      <c r="P143" s="6">
        <v>16</v>
      </c>
      <c r="Q143" s="6">
        <v>3</v>
      </c>
      <c r="R143" s="6">
        <v>23</v>
      </c>
      <c r="S143" s="6">
        <v>42</v>
      </c>
      <c r="T143" s="6">
        <v>21</v>
      </c>
      <c r="U143" s="6">
        <v>0</v>
      </c>
      <c r="V143" s="6">
        <v>0</v>
      </c>
      <c r="W143" s="6">
        <v>1.18</v>
      </c>
      <c r="X143" s="6">
        <v>12.9</v>
      </c>
      <c r="Y143" s="8">
        <f t="shared" si="2"/>
        <v>65.100000000000023</v>
      </c>
    </row>
    <row r="144" spans="1:25" ht="15.75" thickBot="1">
      <c r="A144" s="3">
        <v>143</v>
      </c>
      <c r="B144" s="4" t="s">
        <v>555</v>
      </c>
      <c r="C144" s="4" t="s">
        <v>81</v>
      </c>
      <c r="D144" s="3" t="s">
        <v>140</v>
      </c>
      <c r="E144" s="3">
        <v>26</v>
      </c>
      <c r="F144" s="3">
        <v>2017</v>
      </c>
      <c r="G144" s="3">
        <v>66</v>
      </c>
      <c r="H144" s="3">
        <v>0</v>
      </c>
      <c r="I144" s="3">
        <v>5</v>
      </c>
      <c r="J144" s="3">
        <v>2</v>
      </c>
      <c r="K144" s="3">
        <v>2</v>
      </c>
      <c r="L144" s="3">
        <v>3.29</v>
      </c>
      <c r="M144" s="3">
        <v>79.3</v>
      </c>
      <c r="N144" s="3">
        <v>80</v>
      </c>
      <c r="O144" s="3">
        <v>38</v>
      </c>
      <c r="P144" s="3">
        <v>29</v>
      </c>
      <c r="Q144" s="3">
        <v>4</v>
      </c>
      <c r="R144" s="3">
        <v>30</v>
      </c>
      <c r="S144" s="3">
        <v>71</v>
      </c>
      <c r="T144" s="3">
        <v>14</v>
      </c>
      <c r="U144" s="3">
        <v>0</v>
      </c>
      <c r="V144" s="3">
        <v>0</v>
      </c>
      <c r="W144" s="3">
        <v>1.39</v>
      </c>
      <c r="X144" s="3">
        <v>12.8</v>
      </c>
      <c r="Y144" s="5">
        <f t="shared" si="2"/>
        <v>106.89999999999998</v>
      </c>
    </row>
    <row r="145" spans="1:25" ht="15.75" thickBot="1">
      <c r="A145" s="6">
        <v>144</v>
      </c>
      <c r="B145" s="7" t="s">
        <v>175</v>
      </c>
      <c r="C145" s="7" t="s">
        <v>392</v>
      </c>
      <c r="D145" s="6" t="s">
        <v>140</v>
      </c>
      <c r="E145" s="6">
        <v>26</v>
      </c>
      <c r="F145" s="6">
        <v>2017</v>
      </c>
      <c r="G145" s="6">
        <v>69</v>
      </c>
      <c r="H145" s="6">
        <v>0</v>
      </c>
      <c r="I145" s="6">
        <v>7</v>
      </c>
      <c r="J145" s="6">
        <v>2</v>
      </c>
      <c r="K145" s="6">
        <v>5</v>
      </c>
      <c r="L145" s="6">
        <v>3.56</v>
      </c>
      <c r="M145" s="6">
        <v>81</v>
      </c>
      <c r="N145" s="6">
        <v>70</v>
      </c>
      <c r="O145" s="6">
        <v>34</v>
      </c>
      <c r="P145" s="6">
        <v>32</v>
      </c>
      <c r="Q145" s="6">
        <v>9</v>
      </c>
      <c r="R145" s="6">
        <v>32</v>
      </c>
      <c r="S145" s="6">
        <v>71</v>
      </c>
      <c r="T145" s="6">
        <v>11</v>
      </c>
      <c r="U145" s="6">
        <v>0</v>
      </c>
      <c r="V145" s="6">
        <v>0</v>
      </c>
      <c r="W145" s="6">
        <v>1.26</v>
      </c>
      <c r="X145" s="6">
        <v>12.7</v>
      </c>
      <c r="Y145" s="8">
        <f t="shared" si="2"/>
        <v>146</v>
      </c>
    </row>
    <row r="146" spans="1:25" ht="15.75" thickBot="1">
      <c r="A146" s="3">
        <v>145</v>
      </c>
      <c r="B146" s="4" t="s">
        <v>157</v>
      </c>
      <c r="C146" s="4" t="s">
        <v>25</v>
      </c>
      <c r="D146" s="3" t="s">
        <v>140</v>
      </c>
      <c r="E146" s="3">
        <v>29</v>
      </c>
      <c r="F146" s="3">
        <v>2017</v>
      </c>
      <c r="G146" s="3">
        <v>32</v>
      </c>
      <c r="H146" s="3">
        <v>0</v>
      </c>
      <c r="I146" s="3">
        <v>4</v>
      </c>
      <c r="J146" s="3">
        <v>3</v>
      </c>
      <c r="K146" s="3">
        <v>2</v>
      </c>
      <c r="L146" s="3">
        <v>2.06</v>
      </c>
      <c r="M146" s="3">
        <v>39.299999999999997</v>
      </c>
      <c r="N146" s="3">
        <v>32</v>
      </c>
      <c r="O146" s="3">
        <v>9</v>
      </c>
      <c r="P146" s="3">
        <v>9</v>
      </c>
      <c r="Q146" s="3">
        <v>4</v>
      </c>
      <c r="R146" s="3">
        <v>16</v>
      </c>
      <c r="S146" s="3">
        <v>30</v>
      </c>
      <c r="T146" s="3">
        <v>1</v>
      </c>
      <c r="U146" s="3">
        <v>0</v>
      </c>
      <c r="V146" s="3">
        <v>0</v>
      </c>
      <c r="W146" s="3">
        <v>1.22</v>
      </c>
      <c r="X146" s="3">
        <v>12.7</v>
      </c>
      <c r="Y146" s="5">
        <f t="shared" si="2"/>
        <v>61.899999999999977</v>
      </c>
    </row>
    <row r="147" spans="1:25" ht="15.75" thickBot="1">
      <c r="A147" s="6">
        <v>146</v>
      </c>
      <c r="B147" s="7" t="s">
        <v>174</v>
      </c>
      <c r="C147" s="7" t="s">
        <v>88</v>
      </c>
      <c r="D147" s="6" t="s">
        <v>126</v>
      </c>
      <c r="E147" s="6">
        <v>31</v>
      </c>
      <c r="F147" s="6">
        <v>2017</v>
      </c>
      <c r="G147" s="6">
        <v>26</v>
      </c>
      <c r="H147" s="6">
        <v>23</v>
      </c>
      <c r="I147" s="6">
        <v>6</v>
      </c>
      <c r="J147" s="6">
        <v>11</v>
      </c>
      <c r="K147" s="6">
        <v>0</v>
      </c>
      <c r="L147" s="6">
        <v>4.2699999999999996</v>
      </c>
      <c r="M147" s="6">
        <v>143.30000000000001</v>
      </c>
      <c r="N147" s="6">
        <v>165</v>
      </c>
      <c r="O147" s="6">
        <v>86</v>
      </c>
      <c r="P147" s="6">
        <v>68</v>
      </c>
      <c r="Q147" s="6">
        <v>20</v>
      </c>
      <c r="R147" s="6">
        <v>46</v>
      </c>
      <c r="S147" s="6">
        <v>91</v>
      </c>
      <c r="T147" s="6">
        <v>2</v>
      </c>
      <c r="U147" s="6">
        <v>0</v>
      </c>
      <c r="V147" s="6">
        <v>0</v>
      </c>
      <c r="W147" s="6">
        <v>1.47</v>
      </c>
      <c r="X147" s="6">
        <v>12.6</v>
      </c>
      <c r="Y147" s="8">
        <f t="shared" si="2"/>
        <v>58.900000000000034</v>
      </c>
    </row>
    <row r="148" spans="1:25" ht="15.75" thickBot="1">
      <c r="A148" s="3">
        <v>147</v>
      </c>
      <c r="B148" s="4" t="s">
        <v>312</v>
      </c>
      <c r="C148" s="4" t="s">
        <v>77</v>
      </c>
      <c r="D148" s="3" t="s">
        <v>46</v>
      </c>
      <c r="E148" s="3">
        <v>32</v>
      </c>
      <c r="F148" s="3">
        <v>2017</v>
      </c>
      <c r="G148" s="3">
        <v>68</v>
      </c>
      <c r="H148" s="3">
        <v>0</v>
      </c>
      <c r="I148" s="3">
        <v>3</v>
      </c>
      <c r="J148" s="3">
        <v>6</v>
      </c>
      <c r="K148" s="3">
        <v>39</v>
      </c>
      <c r="L148" s="3">
        <v>3.3</v>
      </c>
      <c r="M148" s="3">
        <v>71</v>
      </c>
      <c r="N148" s="3">
        <v>61</v>
      </c>
      <c r="O148" s="3">
        <v>27</v>
      </c>
      <c r="P148" s="3">
        <v>26</v>
      </c>
      <c r="Q148" s="3">
        <v>12</v>
      </c>
      <c r="R148" s="3">
        <v>7</v>
      </c>
      <c r="S148" s="3">
        <v>78</v>
      </c>
      <c r="T148" s="3">
        <v>1</v>
      </c>
      <c r="U148" s="3">
        <v>0</v>
      </c>
      <c r="V148" s="3">
        <v>0</v>
      </c>
      <c r="W148" s="3">
        <v>0.96</v>
      </c>
      <c r="X148" s="3">
        <v>12.5</v>
      </c>
      <c r="Y148" s="5">
        <f t="shared" si="2"/>
        <v>326</v>
      </c>
    </row>
    <row r="149" spans="1:25" ht="15.75" thickBot="1">
      <c r="A149" s="6">
        <v>148</v>
      </c>
      <c r="B149" s="7" t="s">
        <v>491</v>
      </c>
      <c r="C149" s="7" t="s">
        <v>90</v>
      </c>
      <c r="D149" s="6" t="s">
        <v>140</v>
      </c>
      <c r="E149" s="6">
        <v>32</v>
      </c>
      <c r="F149" s="6">
        <v>2017</v>
      </c>
      <c r="G149" s="6">
        <v>54</v>
      </c>
      <c r="H149" s="6">
        <v>0</v>
      </c>
      <c r="I149" s="6">
        <v>4</v>
      </c>
      <c r="J149" s="6">
        <v>4</v>
      </c>
      <c r="K149" s="6">
        <v>3</v>
      </c>
      <c r="L149" s="6">
        <v>3.1</v>
      </c>
      <c r="M149" s="6">
        <v>58</v>
      </c>
      <c r="N149" s="6">
        <v>60</v>
      </c>
      <c r="O149" s="6">
        <v>20</v>
      </c>
      <c r="P149" s="6">
        <v>20</v>
      </c>
      <c r="Q149" s="6">
        <v>2</v>
      </c>
      <c r="R149" s="6">
        <v>32</v>
      </c>
      <c r="S149" s="6">
        <v>50</v>
      </c>
      <c r="T149" s="6">
        <v>18</v>
      </c>
      <c r="U149" s="6">
        <v>0</v>
      </c>
      <c r="V149" s="6">
        <v>0</v>
      </c>
      <c r="W149" s="6">
        <v>1.59</v>
      </c>
      <c r="X149" s="6">
        <v>12.3</v>
      </c>
      <c r="Y149" s="8">
        <f t="shared" si="2"/>
        <v>53</v>
      </c>
    </row>
    <row r="150" spans="1:25" ht="15.75" thickBot="1">
      <c r="A150" s="3">
        <v>149</v>
      </c>
      <c r="B150" s="4" t="s">
        <v>490</v>
      </c>
      <c r="C150" s="4" t="s">
        <v>90</v>
      </c>
      <c r="D150" s="3" t="s">
        <v>140</v>
      </c>
      <c r="E150" s="3">
        <v>30</v>
      </c>
      <c r="F150" s="3">
        <v>2017</v>
      </c>
      <c r="G150" s="3">
        <v>81</v>
      </c>
      <c r="H150" s="3">
        <v>0</v>
      </c>
      <c r="I150" s="3">
        <v>10</v>
      </c>
      <c r="J150" s="3">
        <v>5</v>
      </c>
      <c r="K150" s="3">
        <v>1</v>
      </c>
      <c r="L150" s="3">
        <v>3.84</v>
      </c>
      <c r="M150" s="3">
        <v>91.3</v>
      </c>
      <c r="N150" s="3">
        <v>93</v>
      </c>
      <c r="O150" s="3">
        <v>43</v>
      </c>
      <c r="P150" s="3">
        <v>39</v>
      </c>
      <c r="Q150" s="3">
        <v>10</v>
      </c>
      <c r="R150" s="3">
        <v>23</v>
      </c>
      <c r="S150" s="3">
        <v>70</v>
      </c>
      <c r="T150" s="3">
        <v>22</v>
      </c>
      <c r="U150" s="3">
        <v>0</v>
      </c>
      <c r="V150" s="3">
        <v>0</v>
      </c>
      <c r="W150" s="3">
        <v>1.27</v>
      </c>
      <c r="X150" s="3">
        <v>12.3</v>
      </c>
      <c r="Y150" s="5">
        <f t="shared" si="2"/>
        <v>126.89999999999998</v>
      </c>
    </row>
    <row r="151" spans="1:25" ht="15.75" thickBot="1">
      <c r="A151" s="6">
        <v>150</v>
      </c>
      <c r="B151" s="7" t="s">
        <v>153</v>
      </c>
      <c r="C151" s="7" t="s">
        <v>90</v>
      </c>
      <c r="D151" s="6" t="s">
        <v>126</v>
      </c>
      <c r="E151" s="6">
        <v>28</v>
      </c>
      <c r="F151" s="6">
        <v>2017</v>
      </c>
      <c r="G151" s="6">
        <v>30</v>
      </c>
      <c r="H151" s="6">
        <v>30</v>
      </c>
      <c r="I151" s="6">
        <v>15</v>
      </c>
      <c r="J151" s="6">
        <v>7</v>
      </c>
      <c r="K151" s="6">
        <v>0</v>
      </c>
      <c r="L151" s="6">
        <v>4.5199999999999996</v>
      </c>
      <c r="M151" s="6">
        <v>193</v>
      </c>
      <c r="N151" s="6">
        <v>194</v>
      </c>
      <c r="O151" s="6">
        <v>103</v>
      </c>
      <c r="P151" s="6">
        <v>97</v>
      </c>
      <c r="Q151" s="6">
        <v>19</v>
      </c>
      <c r="R151" s="6">
        <v>77</v>
      </c>
      <c r="S151" s="6">
        <v>144</v>
      </c>
      <c r="T151" s="6">
        <v>0</v>
      </c>
      <c r="U151" s="6">
        <v>2</v>
      </c>
      <c r="V151" s="6">
        <v>1</v>
      </c>
      <c r="W151" s="6">
        <v>1.4</v>
      </c>
      <c r="X151" s="6">
        <v>11.7</v>
      </c>
      <c r="Y151" s="8">
        <f t="shared" si="2"/>
        <v>194</v>
      </c>
    </row>
    <row r="152" spans="1:25" ht="15.75" thickBot="1">
      <c r="A152" s="3">
        <v>151</v>
      </c>
      <c r="B152" s="4" t="s">
        <v>511</v>
      </c>
      <c r="C152" s="4" t="s">
        <v>206</v>
      </c>
      <c r="D152" s="3" t="s">
        <v>126</v>
      </c>
      <c r="E152" s="3">
        <v>28</v>
      </c>
      <c r="F152" s="3">
        <v>2017</v>
      </c>
      <c r="G152" s="3">
        <v>77</v>
      </c>
      <c r="H152" s="3">
        <v>0</v>
      </c>
      <c r="I152" s="3">
        <v>5</v>
      </c>
      <c r="J152" s="3">
        <v>6</v>
      </c>
      <c r="K152" s="3">
        <v>0</v>
      </c>
      <c r="L152" s="3">
        <v>3.75</v>
      </c>
      <c r="M152" s="3">
        <v>93.7</v>
      </c>
      <c r="N152" s="3">
        <v>85</v>
      </c>
      <c r="O152" s="3">
        <v>42</v>
      </c>
      <c r="P152" s="3">
        <v>39</v>
      </c>
      <c r="Q152" s="3">
        <v>10</v>
      </c>
      <c r="R152" s="3">
        <v>31</v>
      </c>
      <c r="S152" s="3">
        <v>42</v>
      </c>
      <c r="T152" s="3">
        <v>15</v>
      </c>
      <c r="U152" s="3">
        <v>0</v>
      </c>
      <c r="V152" s="3">
        <v>0</v>
      </c>
      <c r="W152" s="3">
        <v>1.24</v>
      </c>
      <c r="X152" s="3">
        <v>11.7</v>
      </c>
      <c r="Y152" s="5">
        <f t="shared" si="2"/>
        <v>77.100000000000023</v>
      </c>
    </row>
    <row r="153" spans="1:25" ht="15.75" thickBot="1">
      <c r="A153" s="6">
        <v>152</v>
      </c>
      <c r="B153" s="7" t="s">
        <v>556</v>
      </c>
      <c r="C153" s="7" t="s">
        <v>83</v>
      </c>
      <c r="D153" s="6" t="s">
        <v>126</v>
      </c>
      <c r="E153" s="6">
        <v>38</v>
      </c>
      <c r="F153" s="6">
        <v>2017</v>
      </c>
      <c r="G153" s="6">
        <v>17</v>
      </c>
      <c r="H153" s="6">
        <v>17</v>
      </c>
      <c r="I153" s="6">
        <v>5</v>
      </c>
      <c r="J153" s="6">
        <v>9</v>
      </c>
      <c r="K153" s="6">
        <v>0</v>
      </c>
      <c r="L153" s="6">
        <v>4</v>
      </c>
      <c r="M153" s="6">
        <v>101.3</v>
      </c>
      <c r="N153" s="6">
        <v>122</v>
      </c>
      <c r="O153" s="6">
        <v>49</v>
      </c>
      <c r="P153" s="6">
        <v>45</v>
      </c>
      <c r="Q153" s="6">
        <v>9</v>
      </c>
      <c r="R153" s="6">
        <v>15</v>
      </c>
      <c r="S153" s="6">
        <v>50</v>
      </c>
      <c r="T153" s="6">
        <v>0</v>
      </c>
      <c r="U153" s="6">
        <v>0</v>
      </c>
      <c r="V153" s="6">
        <v>0</v>
      </c>
      <c r="W153" s="6">
        <v>1.35</v>
      </c>
      <c r="X153" s="6">
        <v>11.5</v>
      </c>
      <c r="Y153" s="8">
        <f t="shared" si="2"/>
        <v>54.899999999999977</v>
      </c>
    </row>
    <row r="154" spans="1:25" ht="15.75" thickBot="1">
      <c r="A154" s="3">
        <v>153</v>
      </c>
      <c r="B154" s="4" t="s">
        <v>136</v>
      </c>
      <c r="C154" s="4" t="s">
        <v>28</v>
      </c>
      <c r="D154" s="3" t="s">
        <v>126</v>
      </c>
      <c r="E154" s="3">
        <v>27</v>
      </c>
      <c r="F154" s="3">
        <v>2017</v>
      </c>
      <c r="G154" s="3">
        <v>30</v>
      </c>
      <c r="H154" s="3">
        <v>28</v>
      </c>
      <c r="I154" s="3">
        <v>3</v>
      </c>
      <c r="J154" s="3">
        <v>18</v>
      </c>
      <c r="K154" s="3">
        <v>0</v>
      </c>
      <c r="L154" s="3">
        <v>4.24</v>
      </c>
      <c r="M154" s="3">
        <v>176.3</v>
      </c>
      <c r="N154" s="3">
        <v>210</v>
      </c>
      <c r="O154" s="3">
        <v>101</v>
      </c>
      <c r="P154" s="3">
        <v>83</v>
      </c>
      <c r="Q154" s="3">
        <v>19</v>
      </c>
      <c r="R154" s="3">
        <v>50</v>
      </c>
      <c r="S154" s="3">
        <v>81</v>
      </c>
      <c r="T154" s="3">
        <v>0</v>
      </c>
      <c r="U154" s="3">
        <v>0</v>
      </c>
      <c r="V154" s="3">
        <v>0</v>
      </c>
      <c r="W154" s="3">
        <v>1.47</v>
      </c>
      <c r="X154" s="3">
        <v>11.1</v>
      </c>
      <c r="Y154" s="5">
        <f t="shared" si="2"/>
        <v>10.900000000000091</v>
      </c>
    </row>
    <row r="155" spans="1:25" ht="15.75" thickBot="1">
      <c r="A155" s="6">
        <v>154</v>
      </c>
      <c r="B155" s="7" t="s">
        <v>139</v>
      </c>
      <c r="C155" s="7" t="s">
        <v>90</v>
      </c>
      <c r="D155" s="6" t="s">
        <v>140</v>
      </c>
      <c r="E155" s="6">
        <v>31</v>
      </c>
      <c r="F155" s="6">
        <v>2017</v>
      </c>
      <c r="G155" s="6">
        <v>44</v>
      </c>
      <c r="H155" s="6">
        <v>0</v>
      </c>
      <c r="I155" s="6">
        <v>2</v>
      </c>
      <c r="J155" s="6">
        <v>1</v>
      </c>
      <c r="K155" s="6">
        <v>0</v>
      </c>
      <c r="L155" s="6">
        <v>3.06</v>
      </c>
      <c r="M155" s="6">
        <v>50</v>
      </c>
      <c r="N155" s="6">
        <v>48</v>
      </c>
      <c r="O155" s="6">
        <v>17</v>
      </c>
      <c r="P155" s="6">
        <v>17</v>
      </c>
      <c r="Q155" s="6">
        <v>5</v>
      </c>
      <c r="R155" s="6">
        <v>12</v>
      </c>
      <c r="S155" s="6">
        <v>38</v>
      </c>
      <c r="T155" s="6">
        <v>8</v>
      </c>
      <c r="U155" s="6">
        <v>0</v>
      </c>
      <c r="V155" s="6">
        <v>0</v>
      </c>
      <c r="W155" s="6">
        <v>1.2</v>
      </c>
      <c r="X155" s="6">
        <v>11</v>
      </c>
      <c r="Y155" s="8">
        <f t="shared" si="2"/>
        <v>67</v>
      </c>
    </row>
    <row r="156" spans="1:25" ht="15.75" thickBot="1">
      <c r="A156" s="3">
        <v>155</v>
      </c>
      <c r="B156" s="4" t="s">
        <v>326</v>
      </c>
      <c r="C156" s="4" t="s">
        <v>39</v>
      </c>
      <c r="D156" s="3" t="s">
        <v>140</v>
      </c>
      <c r="E156" s="3">
        <v>31</v>
      </c>
      <c r="F156" s="3">
        <v>2017</v>
      </c>
      <c r="G156" s="3">
        <v>37</v>
      </c>
      <c r="H156" s="3">
        <v>0</v>
      </c>
      <c r="I156" s="3">
        <v>5</v>
      </c>
      <c r="J156" s="3">
        <v>3</v>
      </c>
      <c r="K156" s="3">
        <v>3</v>
      </c>
      <c r="L156" s="3">
        <v>2.31</v>
      </c>
      <c r="M156" s="3">
        <v>39</v>
      </c>
      <c r="N156" s="3">
        <v>21</v>
      </c>
      <c r="O156" s="3">
        <v>10</v>
      </c>
      <c r="P156" s="3">
        <v>10</v>
      </c>
      <c r="Q156" s="3">
        <v>3</v>
      </c>
      <c r="R156" s="3">
        <v>14</v>
      </c>
      <c r="S156" s="3">
        <v>37</v>
      </c>
      <c r="T156" s="3">
        <v>11</v>
      </c>
      <c r="U156" s="3">
        <v>0</v>
      </c>
      <c r="V156" s="3">
        <v>0</v>
      </c>
      <c r="W156" s="3">
        <v>0.9</v>
      </c>
      <c r="X156" s="3">
        <v>10.9</v>
      </c>
      <c r="Y156" s="5">
        <f t="shared" si="2"/>
        <v>104</v>
      </c>
    </row>
    <row r="157" spans="1:25" ht="15.75" thickBot="1">
      <c r="A157" s="6">
        <v>156</v>
      </c>
      <c r="B157" s="7" t="s">
        <v>408</v>
      </c>
      <c r="C157" s="7" t="s">
        <v>39</v>
      </c>
      <c r="D157" s="6" t="s">
        <v>140</v>
      </c>
      <c r="E157" s="6">
        <v>32</v>
      </c>
      <c r="F157" s="6">
        <v>2017</v>
      </c>
      <c r="G157" s="6">
        <v>79</v>
      </c>
      <c r="H157" s="6">
        <v>0</v>
      </c>
      <c r="I157" s="6">
        <v>4</v>
      </c>
      <c r="J157" s="6">
        <v>8</v>
      </c>
      <c r="K157" s="6">
        <v>2</v>
      </c>
      <c r="L157" s="6">
        <v>3.56</v>
      </c>
      <c r="M157" s="6">
        <v>83.3</v>
      </c>
      <c r="N157" s="6">
        <v>75</v>
      </c>
      <c r="O157" s="6">
        <v>36</v>
      </c>
      <c r="P157" s="6">
        <v>33</v>
      </c>
      <c r="Q157" s="6">
        <v>3</v>
      </c>
      <c r="R157" s="6">
        <v>35</v>
      </c>
      <c r="S157" s="6">
        <v>74</v>
      </c>
      <c r="T157" s="6">
        <v>28</v>
      </c>
      <c r="U157" s="6">
        <v>0</v>
      </c>
      <c r="V157" s="6">
        <v>0</v>
      </c>
      <c r="W157" s="6">
        <v>1.32</v>
      </c>
      <c r="X157" s="6">
        <v>10.9</v>
      </c>
      <c r="Y157" s="8">
        <f t="shared" si="2"/>
        <v>94.899999999999977</v>
      </c>
    </row>
    <row r="158" spans="1:25" ht="15.75" thickBot="1">
      <c r="A158" s="3">
        <v>157</v>
      </c>
      <c r="B158" s="4" t="s">
        <v>557</v>
      </c>
      <c r="C158" s="4" t="s">
        <v>94</v>
      </c>
      <c r="D158" s="3" t="s">
        <v>46</v>
      </c>
      <c r="E158" s="3">
        <v>25</v>
      </c>
      <c r="F158" s="3">
        <v>2017</v>
      </c>
      <c r="G158" s="3">
        <v>64</v>
      </c>
      <c r="H158" s="3">
        <v>0</v>
      </c>
      <c r="I158" s="3">
        <v>3</v>
      </c>
      <c r="J158" s="3">
        <v>5</v>
      </c>
      <c r="K158" s="3">
        <v>26</v>
      </c>
      <c r="L158" s="3">
        <v>3.32</v>
      </c>
      <c r="M158" s="3">
        <v>62.3</v>
      </c>
      <c r="N158" s="3">
        <v>56</v>
      </c>
      <c r="O158" s="3">
        <v>25</v>
      </c>
      <c r="P158" s="3">
        <v>23</v>
      </c>
      <c r="Q158" s="3">
        <v>6</v>
      </c>
      <c r="R158" s="3">
        <v>44</v>
      </c>
      <c r="S158" s="3">
        <v>75</v>
      </c>
      <c r="T158" s="3">
        <v>5</v>
      </c>
      <c r="U158" s="3">
        <v>0</v>
      </c>
      <c r="V158" s="3">
        <v>0</v>
      </c>
      <c r="W158" s="3">
        <v>1.6</v>
      </c>
      <c r="X158" s="3">
        <v>10.8</v>
      </c>
      <c r="Y158" s="5">
        <f t="shared" si="2"/>
        <v>177.89999999999998</v>
      </c>
    </row>
    <row r="159" spans="1:25" ht="15.75" thickBot="1">
      <c r="A159" s="6">
        <v>158</v>
      </c>
      <c r="B159" s="7" t="s">
        <v>501</v>
      </c>
      <c r="C159" s="7" t="s">
        <v>88</v>
      </c>
      <c r="D159" s="6" t="s">
        <v>140</v>
      </c>
      <c r="E159" s="6">
        <v>24</v>
      </c>
      <c r="F159" s="6">
        <v>2017</v>
      </c>
      <c r="G159" s="6">
        <v>53</v>
      </c>
      <c r="H159" s="6">
        <v>0</v>
      </c>
      <c r="I159" s="6">
        <v>5</v>
      </c>
      <c r="J159" s="6">
        <v>2</v>
      </c>
      <c r="K159" s="6">
        <v>0</v>
      </c>
      <c r="L159" s="6">
        <v>3.23</v>
      </c>
      <c r="M159" s="6">
        <v>53</v>
      </c>
      <c r="N159" s="6">
        <v>41</v>
      </c>
      <c r="O159" s="6">
        <v>20</v>
      </c>
      <c r="P159" s="6">
        <v>19</v>
      </c>
      <c r="Q159" s="6">
        <v>5</v>
      </c>
      <c r="R159" s="6">
        <v>16</v>
      </c>
      <c r="S159" s="6">
        <v>39</v>
      </c>
      <c r="T159" s="6">
        <v>10</v>
      </c>
      <c r="U159" s="6">
        <v>0</v>
      </c>
      <c r="V159" s="6">
        <v>0</v>
      </c>
      <c r="W159" s="6">
        <v>1.08</v>
      </c>
      <c r="X159" s="6">
        <v>10.8</v>
      </c>
      <c r="Y159" s="8">
        <f t="shared" si="2"/>
        <v>91</v>
      </c>
    </row>
    <row r="160" spans="1:25" ht="15.75" thickBot="1">
      <c r="A160" s="3">
        <v>159</v>
      </c>
      <c r="B160" s="4" t="s">
        <v>488</v>
      </c>
      <c r="C160" s="4" t="s">
        <v>88</v>
      </c>
      <c r="D160" s="3" t="s">
        <v>140</v>
      </c>
      <c r="E160" s="3">
        <v>24</v>
      </c>
      <c r="F160" s="3">
        <v>2017</v>
      </c>
      <c r="G160" s="3">
        <v>70</v>
      </c>
      <c r="H160" s="3">
        <v>0</v>
      </c>
      <c r="I160" s="3">
        <v>6</v>
      </c>
      <c r="J160" s="3">
        <v>6</v>
      </c>
      <c r="K160" s="3">
        <v>41</v>
      </c>
      <c r="L160" s="3">
        <v>3.69</v>
      </c>
      <c r="M160" s="3">
        <v>68.3</v>
      </c>
      <c r="N160" s="3">
        <v>70</v>
      </c>
      <c r="O160" s="3">
        <v>28</v>
      </c>
      <c r="P160" s="3">
        <v>28</v>
      </c>
      <c r="Q160" s="3">
        <v>7</v>
      </c>
      <c r="R160" s="3">
        <v>26</v>
      </c>
      <c r="S160" s="3">
        <v>55</v>
      </c>
      <c r="T160" s="3">
        <v>1</v>
      </c>
      <c r="U160" s="3">
        <v>0</v>
      </c>
      <c r="V160" s="3">
        <v>0</v>
      </c>
      <c r="W160" s="3">
        <v>1.4</v>
      </c>
      <c r="X160" s="3">
        <v>10.5</v>
      </c>
      <c r="Y160" s="5">
        <f t="shared" si="2"/>
        <v>265.89999999999998</v>
      </c>
    </row>
    <row r="161" spans="1:25" ht="15.75" thickBot="1">
      <c r="A161" s="6">
        <v>160</v>
      </c>
      <c r="B161" s="7" t="s">
        <v>170</v>
      </c>
      <c r="C161" s="7" t="s">
        <v>28</v>
      </c>
      <c r="D161" s="6" t="s">
        <v>46</v>
      </c>
      <c r="E161" s="6">
        <v>29</v>
      </c>
      <c r="F161" s="6">
        <v>2017</v>
      </c>
      <c r="G161" s="6">
        <v>75</v>
      </c>
      <c r="H161" s="6">
        <v>0</v>
      </c>
      <c r="I161" s="6">
        <v>9</v>
      </c>
      <c r="J161" s="6">
        <v>6</v>
      </c>
      <c r="K161" s="6">
        <v>14</v>
      </c>
      <c r="L161" s="6">
        <v>3.7</v>
      </c>
      <c r="M161" s="6">
        <v>80.3</v>
      </c>
      <c r="N161" s="6">
        <v>71</v>
      </c>
      <c r="O161" s="6">
        <v>34</v>
      </c>
      <c r="P161" s="6">
        <v>33</v>
      </c>
      <c r="Q161" s="6">
        <v>7</v>
      </c>
      <c r="R161" s="6">
        <v>33</v>
      </c>
      <c r="S161" s="6">
        <v>88</v>
      </c>
      <c r="T161" s="6">
        <v>19</v>
      </c>
      <c r="U161" s="6">
        <v>0</v>
      </c>
      <c r="V161" s="6">
        <v>0</v>
      </c>
      <c r="W161" s="6">
        <v>1.29</v>
      </c>
      <c r="X161" s="6">
        <v>10.3</v>
      </c>
      <c r="Y161" s="8">
        <f t="shared" si="2"/>
        <v>195.89999999999998</v>
      </c>
    </row>
    <row r="162" spans="1:25" ht="15.75" thickBot="1">
      <c r="A162" s="3">
        <v>161</v>
      </c>
      <c r="B162" s="4" t="s">
        <v>637</v>
      </c>
      <c r="C162" s="4" t="s">
        <v>41</v>
      </c>
      <c r="D162" s="3" t="s">
        <v>126</v>
      </c>
      <c r="E162" s="3">
        <v>24</v>
      </c>
      <c r="F162" s="3">
        <v>2017</v>
      </c>
      <c r="G162" s="3">
        <v>11</v>
      </c>
      <c r="H162" s="3">
        <v>11</v>
      </c>
      <c r="I162" s="3">
        <v>5</v>
      </c>
      <c r="J162" s="3">
        <v>4</v>
      </c>
      <c r="K162" s="3">
        <v>0</v>
      </c>
      <c r="L162" s="3">
        <v>3.79</v>
      </c>
      <c r="M162" s="3">
        <v>73.7</v>
      </c>
      <c r="N162" s="3">
        <v>74</v>
      </c>
      <c r="O162" s="3">
        <v>34</v>
      </c>
      <c r="P162" s="3">
        <v>31</v>
      </c>
      <c r="Q162" s="3">
        <v>7</v>
      </c>
      <c r="R162" s="3">
        <v>15</v>
      </c>
      <c r="S162" s="3">
        <v>46</v>
      </c>
      <c r="T162" s="3">
        <v>0</v>
      </c>
      <c r="U162" s="3">
        <v>0</v>
      </c>
      <c r="V162" s="3">
        <v>0</v>
      </c>
      <c r="W162" s="3">
        <v>1.21</v>
      </c>
      <c r="X162" s="3">
        <v>10</v>
      </c>
      <c r="Y162" s="5">
        <f t="shared" si="2"/>
        <v>86.100000000000023</v>
      </c>
    </row>
    <row r="163" spans="1:25" ht="15.75" thickBot="1">
      <c r="A163" s="6">
        <v>162</v>
      </c>
      <c r="B163" s="7" t="s">
        <v>249</v>
      </c>
      <c r="C163" s="7" t="s">
        <v>259</v>
      </c>
      <c r="D163" s="6" t="s">
        <v>126</v>
      </c>
      <c r="E163" s="6">
        <v>27</v>
      </c>
      <c r="F163" s="6">
        <v>2017</v>
      </c>
      <c r="G163" s="6">
        <v>32</v>
      </c>
      <c r="H163" s="6">
        <v>32</v>
      </c>
      <c r="I163" s="6">
        <v>15</v>
      </c>
      <c r="J163" s="6">
        <v>10</v>
      </c>
      <c r="K163" s="6">
        <v>0</v>
      </c>
      <c r="L163" s="6">
        <v>4.42</v>
      </c>
      <c r="M163" s="6">
        <v>195.3</v>
      </c>
      <c r="N163" s="6">
        <v>205</v>
      </c>
      <c r="O163" s="6">
        <v>100</v>
      </c>
      <c r="P163" s="6">
        <v>96</v>
      </c>
      <c r="Q163" s="6">
        <v>24</v>
      </c>
      <c r="R163" s="6">
        <v>73</v>
      </c>
      <c r="S163" s="6">
        <v>163</v>
      </c>
      <c r="T163" s="6">
        <v>0</v>
      </c>
      <c r="U163" s="6">
        <v>3</v>
      </c>
      <c r="V163" s="6">
        <v>0</v>
      </c>
      <c r="W163" s="6">
        <v>1.42</v>
      </c>
      <c r="X163" s="6">
        <v>10</v>
      </c>
      <c r="Y163" s="8">
        <f t="shared" si="2"/>
        <v>188.90000000000009</v>
      </c>
    </row>
    <row r="164" spans="1:25" ht="15.75" thickBot="1">
      <c r="A164" s="3">
        <v>163</v>
      </c>
      <c r="B164" s="4" t="s">
        <v>403</v>
      </c>
      <c r="C164" s="4" t="s">
        <v>77</v>
      </c>
      <c r="D164" s="3" t="s">
        <v>140</v>
      </c>
      <c r="E164" s="3">
        <v>28</v>
      </c>
      <c r="F164" s="3">
        <v>2017</v>
      </c>
      <c r="G164" s="3">
        <v>41</v>
      </c>
      <c r="H164" s="3">
        <v>19</v>
      </c>
      <c r="I164" s="3">
        <v>5</v>
      </c>
      <c r="J164" s="3">
        <v>11</v>
      </c>
      <c r="K164" s="3">
        <v>2</v>
      </c>
      <c r="L164" s="3">
        <v>4.2300000000000004</v>
      </c>
      <c r="M164" s="3">
        <v>146.69999999999999</v>
      </c>
      <c r="N164" s="3">
        <v>143</v>
      </c>
      <c r="O164" s="3">
        <v>72</v>
      </c>
      <c r="P164" s="3">
        <v>69</v>
      </c>
      <c r="Q164" s="3">
        <v>25</v>
      </c>
      <c r="R164" s="3">
        <v>59</v>
      </c>
      <c r="S164" s="3">
        <v>114</v>
      </c>
      <c r="T164" s="3">
        <v>3</v>
      </c>
      <c r="U164" s="3">
        <v>0</v>
      </c>
      <c r="V164" s="3">
        <v>0</v>
      </c>
      <c r="W164" s="3">
        <v>1.38</v>
      </c>
      <c r="X164" s="3">
        <v>10</v>
      </c>
      <c r="Y164" s="5">
        <f t="shared" si="2"/>
        <v>111.09999999999991</v>
      </c>
    </row>
    <row r="165" spans="1:25" ht="15.75" thickBot="1">
      <c r="A165" s="6">
        <v>164</v>
      </c>
      <c r="B165" s="7" t="s">
        <v>324</v>
      </c>
      <c r="C165" s="7" t="s">
        <v>28</v>
      </c>
      <c r="D165" s="6" t="s">
        <v>140</v>
      </c>
      <c r="E165" s="6">
        <v>30</v>
      </c>
      <c r="F165" s="6">
        <v>2017</v>
      </c>
      <c r="G165" s="6">
        <v>47</v>
      </c>
      <c r="H165" s="6">
        <v>0</v>
      </c>
      <c r="I165" s="6">
        <v>3</v>
      </c>
      <c r="J165" s="6">
        <v>2</v>
      </c>
      <c r="K165" s="6">
        <v>1</v>
      </c>
      <c r="L165" s="6">
        <v>3.39</v>
      </c>
      <c r="M165" s="6">
        <v>61</v>
      </c>
      <c r="N165" s="6">
        <v>53</v>
      </c>
      <c r="O165" s="6">
        <v>24</v>
      </c>
      <c r="P165" s="6">
        <v>23</v>
      </c>
      <c r="Q165" s="6">
        <v>9</v>
      </c>
      <c r="R165" s="6">
        <v>25</v>
      </c>
      <c r="S165" s="6">
        <v>41</v>
      </c>
      <c r="T165" s="6">
        <v>2</v>
      </c>
      <c r="U165" s="6">
        <v>0</v>
      </c>
      <c r="V165" s="6">
        <v>0</v>
      </c>
      <c r="W165" s="6">
        <v>1.28</v>
      </c>
      <c r="X165" s="6">
        <v>9.9</v>
      </c>
      <c r="Y165" s="8">
        <f t="shared" si="2"/>
        <v>68</v>
      </c>
    </row>
    <row r="166" spans="1:25" ht="15.75" thickBot="1">
      <c r="A166" s="3">
        <v>165</v>
      </c>
      <c r="B166" s="4" t="s">
        <v>427</v>
      </c>
      <c r="C166" s="4" t="s">
        <v>72</v>
      </c>
      <c r="D166" s="3" t="s">
        <v>140</v>
      </c>
      <c r="E166" s="3">
        <v>23</v>
      </c>
      <c r="F166" s="3">
        <v>2017</v>
      </c>
      <c r="G166" s="3">
        <v>60</v>
      </c>
      <c r="H166" s="3">
        <v>0</v>
      </c>
      <c r="I166" s="3">
        <v>4</v>
      </c>
      <c r="J166" s="3">
        <v>3</v>
      </c>
      <c r="K166" s="3">
        <v>6</v>
      </c>
      <c r="L166" s="3">
        <v>3.32</v>
      </c>
      <c r="M166" s="3">
        <v>57</v>
      </c>
      <c r="N166" s="3">
        <v>49</v>
      </c>
      <c r="O166" s="3">
        <v>22</v>
      </c>
      <c r="P166" s="3">
        <v>21</v>
      </c>
      <c r="Q166" s="3">
        <v>7</v>
      </c>
      <c r="R166" s="3">
        <v>11</v>
      </c>
      <c r="S166" s="3">
        <v>68</v>
      </c>
      <c r="T166" s="3">
        <v>14</v>
      </c>
      <c r="U166" s="3">
        <v>0</v>
      </c>
      <c r="V166" s="3">
        <v>0</v>
      </c>
      <c r="W166" s="3">
        <v>1.05</v>
      </c>
      <c r="X166" s="3">
        <v>9.9</v>
      </c>
      <c r="Y166" s="5">
        <f t="shared" si="2"/>
        <v>146</v>
      </c>
    </row>
    <row r="167" spans="1:25" ht="15.75" thickBot="1">
      <c r="A167" s="6">
        <v>166</v>
      </c>
      <c r="B167" s="7" t="s">
        <v>411</v>
      </c>
      <c r="C167" s="7" t="s">
        <v>94</v>
      </c>
      <c r="D167" s="6" t="s">
        <v>140</v>
      </c>
      <c r="E167" s="6">
        <v>25</v>
      </c>
      <c r="F167" s="6">
        <v>2017</v>
      </c>
      <c r="G167" s="6">
        <v>51</v>
      </c>
      <c r="H167" s="6">
        <v>0</v>
      </c>
      <c r="I167" s="6">
        <v>3</v>
      </c>
      <c r="J167" s="6">
        <v>1</v>
      </c>
      <c r="K167" s="6">
        <v>4</v>
      </c>
      <c r="L167" s="6">
        <v>3.27</v>
      </c>
      <c r="M167" s="6">
        <v>55</v>
      </c>
      <c r="N167" s="6">
        <v>57</v>
      </c>
      <c r="O167" s="6">
        <v>22</v>
      </c>
      <c r="P167" s="6">
        <v>20</v>
      </c>
      <c r="Q167" s="6">
        <v>1</v>
      </c>
      <c r="R167" s="6">
        <v>11</v>
      </c>
      <c r="S167" s="6">
        <v>26</v>
      </c>
      <c r="T167" s="6">
        <v>14</v>
      </c>
      <c r="U167" s="6">
        <v>0</v>
      </c>
      <c r="V167" s="6">
        <v>0</v>
      </c>
      <c r="W167" s="6">
        <v>1.24</v>
      </c>
      <c r="X167" s="6">
        <v>9.8000000000000007</v>
      </c>
      <c r="Y167" s="8">
        <f t="shared" si="2"/>
        <v>82</v>
      </c>
    </row>
    <row r="168" spans="1:25" ht="15.75" thickBot="1">
      <c r="A168" s="3">
        <v>167</v>
      </c>
      <c r="B168" s="4" t="s">
        <v>138</v>
      </c>
      <c r="C168" s="4" t="s">
        <v>31</v>
      </c>
      <c r="D168" s="3" t="s">
        <v>126</v>
      </c>
      <c r="E168" s="3">
        <v>35</v>
      </c>
      <c r="F168" s="3">
        <v>2017</v>
      </c>
      <c r="G168" s="3">
        <v>21</v>
      </c>
      <c r="H168" s="3">
        <v>21</v>
      </c>
      <c r="I168" s="3">
        <v>8</v>
      </c>
      <c r="J168" s="3">
        <v>9</v>
      </c>
      <c r="K168" s="3">
        <v>0</v>
      </c>
      <c r="L168" s="3">
        <v>4.34</v>
      </c>
      <c r="M168" s="3">
        <v>120.3</v>
      </c>
      <c r="N168" s="3">
        <v>131</v>
      </c>
      <c r="O168" s="3">
        <v>62</v>
      </c>
      <c r="P168" s="3">
        <v>58</v>
      </c>
      <c r="Q168" s="3">
        <v>19</v>
      </c>
      <c r="R168" s="3">
        <v>37</v>
      </c>
      <c r="S168" s="3">
        <v>55</v>
      </c>
      <c r="T168" s="3">
        <v>0</v>
      </c>
      <c r="U168" s="3">
        <v>0</v>
      </c>
      <c r="V168" s="3">
        <v>0</v>
      </c>
      <c r="W168" s="3">
        <v>1.4</v>
      </c>
      <c r="X168" s="3">
        <v>9.6999999999999993</v>
      </c>
      <c r="Y168" s="5">
        <f t="shared" si="2"/>
        <v>56.899999999999977</v>
      </c>
    </row>
    <row r="169" spans="1:25" ht="15.75" thickBot="1">
      <c r="A169" s="6">
        <v>168</v>
      </c>
      <c r="B169" s="7" t="s">
        <v>477</v>
      </c>
      <c r="C169" s="7" t="s">
        <v>81</v>
      </c>
      <c r="D169" s="6" t="s">
        <v>126</v>
      </c>
      <c r="E169" s="6">
        <v>27</v>
      </c>
      <c r="F169" s="6">
        <v>2017</v>
      </c>
      <c r="G169" s="6">
        <v>49</v>
      </c>
      <c r="H169" s="6">
        <v>13</v>
      </c>
      <c r="I169" s="6">
        <v>6</v>
      </c>
      <c r="J169" s="6">
        <v>8</v>
      </c>
      <c r="K169" s="6">
        <v>2</v>
      </c>
      <c r="L169" s="6">
        <v>3.89</v>
      </c>
      <c r="M169" s="6">
        <v>111</v>
      </c>
      <c r="N169" s="6">
        <v>119</v>
      </c>
      <c r="O169" s="6">
        <v>60</v>
      </c>
      <c r="P169" s="6">
        <v>48</v>
      </c>
      <c r="Q169" s="6">
        <v>14</v>
      </c>
      <c r="R169" s="6">
        <v>27</v>
      </c>
      <c r="S169" s="6">
        <v>80</v>
      </c>
      <c r="T169" s="6">
        <v>6</v>
      </c>
      <c r="U169" s="6">
        <v>0</v>
      </c>
      <c r="V169" s="6">
        <v>0</v>
      </c>
      <c r="W169" s="6">
        <v>1.32</v>
      </c>
      <c r="X169" s="6">
        <v>9.6999999999999993</v>
      </c>
      <c r="Y169" s="8">
        <f t="shared" si="2"/>
        <v>109</v>
      </c>
    </row>
    <row r="170" spans="1:25" ht="15.75" thickBot="1">
      <c r="A170" s="3">
        <v>169</v>
      </c>
      <c r="B170" s="4" t="s">
        <v>145</v>
      </c>
      <c r="C170" s="4" t="s">
        <v>25</v>
      </c>
      <c r="D170" s="3" t="s">
        <v>140</v>
      </c>
      <c r="E170" s="3">
        <v>31</v>
      </c>
      <c r="F170" s="3">
        <v>2017</v>
      </c>
      <c r="G170" s="3">
        <v>33</v>
      </c>
      <c r="H170" s="3">
        <v>0</v>
      </c>
      <c r="I170" s="3">
        <v>1</v>
      </c>
      <c r="J170" s="3">
        <v>0</v>
      </c>
      <c r="K170" s="3">
        <v>0</v>
      </c>
      <c r="L170" s="3">
        <v>2.79</v>
      </c>
      <c r="M170" s="3">
        <v>42</v>
      </c>
      <c r="N170" s="3">
        <v>38</v>
      </c>
      <c r="O170" s="3">
        <v>13</v>
      </c>
      <c r="P170" s="3">
        <v>13</v>
      </c>
      <c r="Q170" s="3">
        <v>5</v>
      </c>
      <c r="R170" s="3">
        <v>6</v>
      </c>
      <c r="S170" s="3">
        <v>39</v>
      </c>
      <c r="T170" s="3">
        <v>10</v>
      </c>
      <c r="U170" s="3">
        <v>0</v>
      </c>
      <c r="V170" s="3">
        <v>0</v>
      </c>
      <c r="W170" s="3">
        <v>1.05</v>
      </c>
      <c r="X170" s="3">
        <v>9.6999999999999993</v>
      </c>
      <c r="Y170" s="5">
        <f t="shared" si="2"/>
        <v>76</v>
      </c>
    </row>
    <row r="171" spans="1:25" ht="15.75" thickBot="1">
      <c r="A171" s="6">
        <v>170</v>
      </c>
      <c r="B171" s="7" t="s">
        <v>558</v>
      </c>
      <c r="C171" s="7" t="s">
        <v>110</v>
      </c>
      <c r="D171" s="6" t="s">
        <v>140</v>
      </c>
      <c r="E171" s="6">
        <v>29</v>
      </c>
      <c r="F171" s="6">
        <v>2017</v>
      </c>
      <c r="G171" s="6">
        <v>85</v>
      </c>
      <c r="H171" s="6">
        <v>2</v>
      </c>
      <c r="I171" s="6">
        <v>5</v>
      </c>
      <c r="J171" s="6">
        <v>3</v>
      </c>
      <c r="K171" s="6">
        <v>1</v>
      </c>
      <c r="L171" s="6">
        <v>4.0599999999999996</v>
      </c>
      <c r="M171" s="6">
        <v>99.7</v>
      </c>
      <c r="N171" s="6">
        <v>94</v>
      </c>
      <c r="O171" s="6">
        <v>53</v>
      </c>
      <c r="P171" s="6">
        <v>45</v>
      </c>
      <c r="Q171" s="6">
        <v>6</v>
      </c>
      <c r="R171" s="6">
        <v>59</v>
      </c>
      <c r="S171" s="6">
        <v>34</v>
      </c>
      <c r="T171" s="6">
        <v>21</v>
      </c>
      <c r="U171" s="6">
        <v>0</v>
      </c>
      <c r="V171" s="6">
        <v>0</v>
      </c>
      <c r="W171" s="6">
        <v>1.54</v>
      </c>
      <c r="X171" s="6">
        <v>9.6999999999999993</v>
      </c>
      <c r="Y171" s="8">
        <f t="shared" si="2"/>
        <v>34.100000000000023</v>
      </c>
    </row>
    <row r="172" spans="1:25" ht="15.75" thickBot="1">
      <c r="A172" s="3">
        <v>171</v>
      </c>
      <c r="B172" s="4" t="s">
        <v>559</v>
      </c>
      <c r="C172" s="4" t="s">
        <v>41</v>
      </c>
      <c r="D172" s="3" t="s">
        <v>126</v>
      </c>
      <c r="E172" s="3">
        <v>26</v>
      </c>
      <c r="F172" s="3">
        <v>2017</v>
      </c>
      <c r="G172" s="3">
        <v>24</v>
      </c>
      <c r="H172" s="3">
        <v>13</v>
      </c>
      <c r="I172" s="3">
        <v>1</v>
      </c>
      <c r="J172" s="3">
        <v>9</v>
      </c>
      <c r="K172" s="3">
        <v>0</v>
      </c>
      <c r="L172" s="3">
        <v>4.17</v>
      </c>
      <c r="M172" s="3">
        <v>101.3</v>
      </c>
      <c r="N172" s="3">
        <v>95</v>
      </c>
      <c r="O172" s="3">
        <v>55</v>
      </c>
      <c r="P172" s="3">
        <v>47</v>
      </c>
      <c r="Q172" s="3">
        <v>10</v>
      </c>
      <c r="R172" s="3">
        <v>56</v>
      </c>
      <c r="S172" s="3">
        <v>54</v>
      </c>
      <c r="T172" s="3">
        <v>0</v>
      </c>
      <c r="U172" s="3">
        <v>1</v>
      </c>
      <c r="V172" s="3">
        <v>0</v>
      </c>
      <c r="W172" s="3">
        <v>1.49</v>
      </c>
      <c r="X172" s="3">
        <v>9.6999999999999993</v>
      </c>
      <c r="Y172" s="5">
        <f t="shared" si="2"/>
        <v>13.899999999999977</v>
      </c>
    </row>
    <row r="173" spans="1:25" ht="15.75" thickBot="1">
      <c r="A173" s="6">
        <v>172</v>
      </c>
      <c r="B173" s="7" t="s">
        <v>150</v>
      </c>
      <c r="C173" s="7" t="s">
        <v>41</v>
      </c>
      <c r="D173" s="6" t="s">
        <v>126</v>
      </c>
      <c r="E173" s="6">
        <v>31</v>
      </c>
      <c r="F173" s="6">
        <v>2017</v>
      </c>
      <c r="G173" s="6">
        <v>34</v>
      </c>
      <c r="H173" s="6">
        <v>22</v>
      </c>
      <c r="I173" s="6">
        <v>3</v>
      </c>
      <c r="J173" s="6">
        <v>12</v>
      </c>
      <c r="K173" s="6">
        <v>0</v>
      </c>
      <c r="L173" s="6">
        <v>4.37</v>
      </c>
      <c r="M173" s="6">
        <v>131.69999999999999</v>
      </c>
      <c r="N173" s="6">
        <v>143</v>
      </c>
      <c r="O173" s="6">
        <v>82</v>
      </c>
      <c r="P173" s="6">
        <v>64</v>
      </c>
      <c r="Q173" s="6">
        <v>8</v>
      </c>
      <c r="R173" s="6">
        <v>91</v>
      </c>
      <c r="S173" s="6">
        <v>86</v>
      </c>
      <c r="T173" s="6">
        <v>4</v>
      </c>
      <c r="U173" s="6">
        <v>0</v>
      </c>
      <c r="V173" s="6">
        <v>0</v>
      </c>
      <c r="W173" s="6">
        <v>1.78</v>
      </c>
      <c r="X173" s="6">
        <v>9.6</v>
      </c>
      <c r="Y173" s="8">
        <f t="shared" si="2"/>
        <v>-30.900000000000034</v>
      </c>
    </row>
    <row r="174" spans="1:25" ht="15.75" thickBot="1">
      <c r="A174" s="3">
        <v>173</v>
      </c>
      <c r="B174" s="4" t="s">
        <v>158</v>
      </c>
      <c r="C174" s="4" t="s">
        <v>41</v>
      </c>
      <c r="D174" s="3" t="s">
        <v>140</v>
      </c>
      <c r="E174" s="3">
        <v>30</v>
      </c>
      <c r="F174" s="3">
        <v>2017</v>
      </c>
      <c r="G174" s="3">
        <v>50</v>
      </c>
      <c r="H174" s="3">
        <v>0</v>
      </c>
      <c r="I174" s="3">
        <v>3</v>
      </c>
      <c r="J174" s="3">
        <v>5</v>
      </c>
      <c r="K174" s="3">
        <v>2</v>
      </c>
      <c r="L174" s="3">
        <v>3.68</v>
      </c>
      <c r="M174" s="3">
        <v>63.7</v>
      </c>
      <c r="N174" s="3">
        <v>55</v>
      </c>
      <c r="O174" s="3">
        <v>28</v>
      </c>
      <c r="P174" s="3">
        <v>26</v>
      </c>
      <c r="Q174" s="3">
        <v>8</v>
      </c>
      <c r="R174" s="3">
        <v>21</v>
      </c>
      <c r="S174" s="3">
        <v>54</v>
      </c>
      <c r="T174" s="3">
        <v>10</v>
      </c>
      <c r="U174" s="3">
        <v>0</v>
      </c>
      <c r="V174" s="3">
        <v>0</v>
      </c>
      <c r="W174" s="3">
        <v>1.19</v>
      </c>
      <c r="X174" s="3">
        <v>9.5</v>
      </c>
      <c r="Y174" s="5">
        <f t="shared" si="2"/>
        <v>87.100000000000023</v>
      </c>
    </row>
    <row r="175" spans="1:25" ht="15.75" thickBot="1">
      <c r="A175" s="6">
        <v>174</v>
      </c>
      <c r="B175" s="7" t="s">
        <v>336</v>
      </c>
      <c r="C175" s="7" t="s">
        <v>59</v>
      </c>
      <c r="D175" s="6" t="s">
        <v>126</v>
      </c>
      <c r="E175" s="6">
        <v>26</v>
      </c>
      <c r="F175" s="6">
        <v>2017</v>
      </c>
      <c r="G175" s="6">
        <v>36</v>
      </c>
      <c r="H175" s="6">
        <v>21</v>
      </c>
      <c r="I175" s="6">
        <v>5</v>
      </c>
      <c r="J175" s="6">
        <v>10</v>
      </c>
      <c r="K175" s="6">
        <v>0</v>
      </c>
      <c r="L175" s="6">
        <v>4.51</v>
      </c>
      <c r="M175" s="6">
        <v>123.7</v>
      </c>
      <c r="N175" s="6">
        <v>138</v>
      </c>
      <c r="O175" s="6">
        <v>73</v>
      </c>
      <c r="P175" s="6">
        <v>62</v>
      </c>
      <c r="Q175" s="6">
        <v>24</v>
      </c>
      <c r="R175" s="6">
        <v>47</v>
      </c>
      <c r="S175" s="6">
        <v>85</v>
      </c>
      <c r="T175" s="6">
        <v>4</v>
      </c>
      <c r="U175" s="6">
        <v>0</v>
      </c>
      <c r="V175" s="6">
        <v>0</v>
      </c>
      <c r="W175" s="6">
        <v>1.5</v>
      </c>
      <c r="X175" s="6">
        <v>9.3000000000000007</v>
      </c>
      <c r="Y175" s="8">
        <f t="shared" si="2"/>
        <v>42.100000000000023</v>
      </c>
    </row>
    <row r="176" spans="1:25" ht="15.75" thickBot="1">
      <c r="A176" s="3">
        <v>175</v>
      </c>
      <c r="B176" s="4" t="s">
        <v>318</v>
      </c>
      <c r="C176" s="4" t="s">
        <v>39</v>
      </c>
      <c r="D176" s="3" t="s">
        <v>140</v>
      </c>
      <c r="E176" s="3">
        <v>30</v>
      </c>
      <c r="F176" s="3">
        <v>2017</v>
      </c>
      <c r="G176" s="3">
        <v>58</v>
      </c>
      <c r="H176" s="3">
        <v>0</v>
      </c>
      <c r="I176" s="3">
        <v>6</v>
      </c>
      <c r="J176" s="3">
        <v>3</v>
      </c>
      <c r="K176" s="3">
        <v>2</v>
      </c>
      <c r="L176" s="3">
        <v>3.25</v>
      </c>
      <c r="M176" s="3">
        <v>55.3</v>
      </c>
      <c r="N176" s="3">
        <v>52</v>
      </c>
      <c r="O176" s="3">
        <v>24</v>
      </c>
      <c r="P176" s="3">
        <v>20</v>
      </c>
      <c r="Q176" s="3">
        <v>3</v>
      </c>
      <c r="R176" s="3">
        <v>26</v>
      </c>
      <c r="S176" s="3">
        <v>38</v>
      </c>
      <c r="T176" s="3">
        <v>23</v>
      </c>
      <c r="U176" s="3">
        <v>0</v>
      </c>
      <c r="V176" s="3">
        <v>0</v>
      </c>
      <c r="W176" s="3">
        <v>1.41</v>
      </c>
      <c r="X176" s="3">
        <v>9.3000000000000007</v>
      </c>
      <c r="Y176" s="5">
        <f t="shared" si="2"/>
        <v>66.899999999999977</v>
      </c>
    </row>
    <row r="177" spans="1:25" ht="15.75" thickBot="1">
      <c r="A177" s="6">
        <v>176</v>
      </c>
      <c r="B177" s="7" t="s">
        <v>486</v>
      </c>
      <c r="C177" s="7" t="s">
        <v>25</v>
      </c>
      <c r="D177" s="6" t="s">
        <v>140</v>
      </c>
      <c r="E177" s="6">
        <v>31</v>
      </c>
      <c r="F177" s="6">
        <v>2017</v>
      </c>
      <c r="G177" s="6">
        <v>76</v>
      </c>
      <c r="H177" s="6">
        <v>0</v>
      </c>
      <c r="I177" s="6">
        <v>6</v>
      </c>
      <c r="J177" s="6">
        <v>7</v>
      </c>
      <c r="K177" s="6">
        <v>5</v>
      </c>
      <c r="L177" s="6">
        <v>3.87</v>
      </c>
      <c r="M177" s="6">
        <v>79</v>
      </c>
      <c r="N177" s="6">
        <v>80</v>
      </c>
      <c r="O177" s="6">
        <v>35</v>
      </c>
      <c r="P177" s="6">
        <v>34</v>
      </c>
      <c r="Q177" s="6">
        <v>11</v>
      </c>
      <c r="R177" s="6">
        <v>27</v>
      </c>
      <c r="S177" s="6">
        <v>65</v>
      </c>
      <c r="T177" s="6">
        <v>17</v>
      </c>
      <c r="U177" s="6">
        <v>0</v>
      </c>
      <c r="V177" s="6">
        <v>0</v>
      </c>
      <c r="W177" s="6">
        <v>1.35</v>
      </c>
      <c r="X177" s="6">
        <v>9.3000000000000007</v>
      </c>
      <c r="Y177" s="8">
        <f t="shared" si="2"/>
        <v>98</v>
      </c>
    </row>
    <row r="178" spans="1:25" ht="15.75" thickBot="1">
      <c r="A178" s="3">
        <v>177</v>
      </c>
      <c r="B178" s="4" t="s">
        <v>321</v>
      </c>
      <c r="C178" s="4" t="s">
        <v>41</v>
      </c>
      <c r="D178" s="3" t="s">
        <v>140</v>
      </c>
      <c r="E178" s="3">
        <v>28</v>
      </c>
      <c r="F178" s="3">
        <v>2017</v>
      </c>
      <c r="G178" s="3">
        <v>47</v>
      </c>
      <c r="H178" s="3">
        <v>0</v>
      </c>
      <c r="I178" s="3">
        <v>3</v>
      </c>
      <c r="J178" s="3">
        <v>2</v>
      </c>
      <c r="K178" s="3">
        <v>0</v>
      </c>
      <c r="L178" s="3">
        <v>3.46</v>
      </c>
      <c r="M178" s="3">
        <v>52</v>
      </c>
      <c r="N178" s="3">
        <v>53</v>
      </c>
      <c r="O178" s="3">
        <v>20</v>
      </c>
      <c r="P178" s="3">
        <v>20</v>
      </c>
      <c r="Q178" s="3">
        <v>6</v>
      </c>
      <c r="R178" s="3">
        <v>30</v>
      </c>
      <c r="S178" s="3">
        <v>37</v>
      </c>
      <c r="T178" s="3">
        <v>5</v>
      </c>
      <c r="U178" s="3">
        <v>0</v>
      </c>
      <c r="V178" s="3">
        <v>0</v>
      </c>
      <c r="W178" s="3">
        <v>1.6</v>
      </c>
      <c r="X178" s="3">
        <v>9.1</v>
      </c>
      <c r="Y178" s="5">
        <f t="shared" si="2"/>
        <v>25</v>
      </c>
    </row>
    <row r="179" spans="1:25" ht="15.75" thickBot="1">
      <c r="A179" s="6">
        <v>178</v>
      </c>
      <c r="B179" s="7" t="s">
        <v>560</v>
      </c>
      <c r="C179" s="7" t="s">
        <v>25</v>
      </c>
      <c r="D179" s="6" t="s">
        <v>140</v>
      </c>
      <c r="E179" s="6">
        <v>42</v>
      </c>
      <c r="F179" s="6">
        <v>2017</v>
      </c>
      <c r="G179" s="6">
        <v>19</v>
      </c>
      <c r="H179" s="6">
        <v>0</v>
      </c>
      <c r="I179" s="6">
        <v>0</v>
      </c>
      <c r="J179" s="6">
        <v>0</v>
      </c>
      <c r="K179" s="6">
        <v>0</v>
      </c>
      <c r="L179" s="6">
        <v>2.72</v>
      </c>
      <c r="M179" s="6">
        <v>36.299999999999997</v>
      </c>
      <c r="N179" s="6">
        <v>33</v>
      </c>
      <c r="O179" s="6">
        <v>14</v>
      </c>
      <c r="P179" s="6">
        <v>11</v>
      </c>
      <c r="Q179" s="6">
        <v>2</v>
      </c>
      <c r="R179" s="6">
        <v>13</v>
      </c>
      <c r="S179" s="6">
        <v>25</v>
      </c>
      <c r="T179" s="6">
        <v>3</v>
      </c>
      <c r="U179" s="6">
        <v>0</v>
      </c>
      <c r="V179" s="6">
        <v>0</v>
      </c>
      <c r="W179" s="6">
        <v>1.27</v>
      </c>
      <c r="X179" s="6">
        <v>9</v>
      </c>
      <c r="Y179" s="8">
        <f t="shared" si="2"/>
        <v>39.899999999999977</v>
      </c>
    </row>
    <row r="180" spans="1:25" ht="15.75" thickBot="1">
      <c r="A180" s="3">
        <v>179</v>
      </c>
      <c r="B180" s="4" t="s">
        <v>317</v>
      </c>
      <c r="C180" s="4" t="s">
        <v>88</v>
      </c>
      <c r="D180" s="3" t="s">
        <v>140</v>
      </c>
      <c r="E180" s="3">
        <v>33</v>
      </c>
      <c r="F180" s="3">
        <v>2017</v>
      </c>
      <c r="G180" s="3">
        <v>36</v>
      </c>
      <c r="H180" s="3">
        <v>14</v>
      </c>
      <c r="I180" s="3">
        <v>5</v>
      </c>
      <c r="J180" s="3">
        <v>7</v>
      </c>
      <c r="K180" s="3">
        <v>1</v>
      </c>
      <c r="L180" s="3">
        <v>4.29</v>
      </c>
      <c r="M180" s="3">
        <v>105</v>
      </c>
      <c r="N180" s="3">
        <v>94</v>
      </c>
      <c r="O180" s="3">
        <v>51</v>
      </c>
      <c r="P180" s="3">
        <v>50</v>
      </c>
      <c r="Q180" s="3">
        <v>12</v>
      </c>
      <c r="R180" s="3">
        <v>44</v>
      </c>
      <c r="S180" s="3">
        <v>95</v>
      </c>
      <c r="T180" s="3">
        <v>2</v>
      </c>
      <c r="U180" s="3">
        <v>0</v>
      </c>
      <c r="V180" s="3">
        <v>0</v>
      </c>
      <c r="W180" s="3">
        <v>1.31</v>
      </c>
      <c r="X180" s="3">
        <v>9</v>
      </c>
      <c r="Y180" s="5">
        <f t="shared" si="2"/>
        <v>119</v>
      </c>
    </row>
    <row r="181" spans="1:25" ht="15.75" thickBot="1">
      <c r="A181" s="6">
        <v>180</v>
      </c>
      <c r="B181" s="7" t="s">
        <v>162</v>
      </c>
      <c r="C181" s="7" t="s">
        <v>59</v>
      </c>
      <c r="D181" s="6" t="s">
        <v>126</v>
      </c>
      <c r="E181" s="6">
        <v>29</v>
      </c>
      <c r="F181" s="6">
        <v>2017</v>
      </c>
      <c r="G181" s="6">
        <v>32</v>
      </c>
      <c r="H181" s="6">
        <v>32</v>
      </c>
      <c r="I181" s="6">
        <v>8</v>
      </c>
      <c r="J181" s="6">
        <v>13</v>
      </c>
      <c r="K181" s="6">
        <v>0</v>
      </c>
      <c r="L181" s="6">
        <v>4.78</v>
      </c>
      <c r="M181" s="6">
        <v>190.3</v>
      </c>
      <c r="N181" s="6">
        <v>191</v>
      </c>
      <c r="O181" s="6">
        <v>111</v>
      </c>
      <c r="P181" s="6">
        <v>101</v>
      </c>
      <c r="Q181" s="6">
        <v>28</v>
      </c>
      <c r="R181" s="6">
        <v>87</v>
      </c>
      <c r="S181" s="6">
        <v>136</v>
      </c>
      <c r="T181" s="6">
        <v>0</v>
      </c>
      <c r="U181" s="6">
        <v>0</v>
      </c>
      <c r="V181" s="6">
        <v>0</v>
      </c>
      <c r="W181" s="6">
        <v>1.46</v>
      </c>
      <c r="X181" s="6">
        <v>9</v>
      </c>
      <c r="Y181" s="8">
        <f t="shared" si="2"/>
        <v>102.90000000000009</v>
      </c>
    </row>
    <row r="182" spans="1:25" ht="15.75" thickBot="1">
      <c r="A182" s="3">
        <v>181</v>
      </c>
      <c r="B182" s="4" t="s">
        <v>561</v>
      </c>
      <c r="C182" s="4" t="s">
        <v>206</v>
      </c>
      <c r="D182" s="3" t="s">
        <v>126</v>
      </c>
      <c r="E182" s="3">
        <v>24</v>
      </c>
      <c r="F182" s="3">
        <v>2017</v>
      </c>
      <c r="G182" s="3">
        <v>41</v>
      </c>
      <c r="H182" s="3">
        <v>20</v>
      </c>
      <c r="I182" s="3">
        <v>5</v>
      </c>
      <c r="J182" s="3">
        <v>12</v>
      </c>
      <c r="K182" s="3">
        <v>0</v>
      </c>
      <c r="L182" s="3">
        <v>4.24</v>
      </c>
      <c r="M182" s="3">
        <v>133.69999999999999</v>
      </c>
      <c r="N182" s="3">
        <v>133</v>
      </c>
      <c r="O182" s="3">
        <v>67</v>
      </c>
      <c r="P182" s="3">
        <v>63</v>
      </c>
      <c r="Q182" s="3">
        <v>19</v>
      </c>
      <c r="R182" s="3">
        <v>46</v>
      </c>
      <c r="S182" s="3">
        <v>91</v>
      </c>
      <c r="T182" s="3">
        <v>1</v>
      </c>
      <c r="U182" s="3">
        <v>2</v>
      </c>
      <c r="V182" s="3">
        <v>1</v>
      </c>
      <c r="W182" s="3">
        <v>1.34</v>
      </c>
      <c r="X182" s="3">
        <v>8.9</v>
      </c>
      <c r="Y182" s="5">
        <f t="shared" si="2"/>
        <v>87.099999999999966</v>
      </c>
    </row>
    <row r="183" spans="1:25" ht="15.75" thickBot="1">
      <c r="A183" s="6">
        <v>182</v>
      </c>
      <c r="B183" s="7" t="s">
        <v>193</v>
      </c>
      <c r="C183" s="7" t="s">
        <v>22</v>
      </c>
      <c r="D183" s="6" t="s">
        <v>140</v>
      </c>
      <c r="E183" s="6">
        <v>30</v>
      </c>
      <c r="F183" s="6">
        <v>2017</v>
      </c>
      <c r="G183" s="6">
        <v>32</v>
      </c>
      <c r="H183" s="6">
        <v>0</v>
      </c>
      <c r="I183" s="6">
        <v>2</v>
      </c>
      <c r="J183" s="6">
        <v>2</v>
      </c>
      <c r="K183" s="6">
        <v>20</v>
      </c>
      <c r="L183" s="6">
        <v>2.5099999999999998</v>
      </c>
      <c r="M183" s="6">
        <v>32.299999999999997</v>
      </c>
      <c r="N183" s="6">
        <v>23</v>
      </c>
      <c r="O183" s="6">
        <v>12</v>
      </c>
      <c r="P183" s="6">
        <v>9</v>
      </c>
      <c r="Q183" s="6">
        <v>3</v>
      </c>
      <c r="R183" s="6">
        <v>9</v>
      </c>
      <c r="S183" s="6">
        <v>19</v>
      </c>
      <c r="T183" s="6">
        <v>0</v>
      </c>
      <c r="U183" s="6">
        <v>0</v>
      </c>
      <c r="V183" s="6">
        <v>0</v>
      </c>
      <c r="W183" s="6">
        <v>0.99</v>
      </c>
      <c r="X183" s="6">
        <v>8.6</v>
      </c>
      <c r="Y183" s="8">
        <f t="shared" si="2"/>
        <v>148.89999999999998</v>
      </c>
    </row>
    <row r="184" spans="1:25" ht="15.75" thickBot="1">
      <c r="A184" s="3">
        <v>183</v>
      </c>
      <c r="B184" s="4" t="s">
        <v>562</v>
      </c>
      <c r="C184" s="4" t="s">
        <v>167</v>
      </c>
      <c r="D184" s="3" t="s">
        <v>140</v>
      </c>
      <c r="E184" s="3">
        <v>24</v>
      </c>
      <c r="F184" s="3">
        <v>2017</v>
      </c>
      <c r="G184" s="3">
        <v>53</v>
      </c>
      <c r="H184" s="3">
        <v>0</v>
      </c>
      <c r="I184" s="3">
        <v>7</v>
      </c>
      <c r="J184" s="3">
        <v>3</v>
      </c>
      <c r="K184" s="3">
        <v>1</v>
      </c>
      <c r="L184" s="3">
        <v>3.46</v>
      </c>
      <c r="M184" s="3">
        <v>52</v>
      </c>
      <c r="N184" s="3">
        <v>56</v>
      </c>
      <c r="O184" s="3">
        <v>31</v>
      </c>
      <c r="P184" s="3">
        <v>20</v>
      </c>
      <c r="Q184" s="3">
        <v>4</v>
      </c>
      <c r="R184" s="3">
        <v>32</v>
      </c>
      <c r="S184" s="3">
        <v>56</v>
      </c>
      <c r="T184" s="3">
        <v>17</v>
      </c>
      <c r="U184" s="3">
        <v>0</v>
      </c>
      <c r="V184" s="3">
        <v>0</v>
      </c>
      <c r="W184" s="3">
        <v>1.69</v>
      </c>
      <c r="X184" s="3">
        <v>8.3000000000000007</v>
      </c>
      <c r="Y184" s="5">
        <f t="shared" si="2"/>
        <v>53</v>
      </c>
    </row>
    <row r="185" spans="1:25" ht="15.75" thickBot="1">
      <c r="A185" s="6">
        <v>184</v>
      </c>
      <c r="B185" s="7" t="s">
        <v>424</v>
      </c>
      <c r="C185" s="7" t="s">
        <v>86</v>
      </c>
      <c r="D185" s="6" t="s">
        <v>140</v>
      </c>
      <c r="E185" s="6">
        <v>27</v>
      </c>
      <c r="F185" s="6">
        <v>2017</v>
      </c>
      <c r="G185" s="6">
        <v>68</v>
      </c>
      <c r="H185" s="6">
        <v>1</v>
      </c>
      <c r="I185" s="6">
        <v>8</v>
      </c>
      <c r="J185" s="6">
        <v>4</v>
      </c>
      <c r="K185" s="6">
        <v>0</v>
      </c>
      <c r="L185" s="6">
        <v>4.22</v>
      </c>
      <c r="M185" s="6">
        <v>89.7</v>
      </c>
      <c r="N185" s="6">
        <v>101</v>
      </c>
      <c r="O185" s="6">
        <v>44</v>
      </c>
      <c r="P185" s="6">
        <v>42</v>
      </c>
      <c r="Q185" s="6">
        <v>9</v>
      </c>
      <c r="R185" s="6">
        <v>21</v>
      </c>
      <c r="S185" s="6">
        <v>52</v>
      </c>
      <c r="T185" s="6">
        <v>11</v>
      </c>
      <c r="U185" s="6">
        <v>0</v>
      </c>
      <c r="V185" s="6">
        <v>0</v>
      </c>
      <c r="W185" s="6">
        <v>1.36</v>
      </c>
      <c r="X185" s="6">
        <v>8.3000000000000007</v>
      </c>
      <c r="Y185" s="8">
        <f t="shared" si="2"/>
        <v>84.100000000000023</v>
      </c>
    </row>
    <row r="186" spans="1:25" ht="15.75" thickBot="1">
      <c r="A186" s="3">
        <v>185</v>
      </c>
      <c r="B186" s="4" t="s">
        <v>404</v>
      </c>
      <c r="C186" s="4" t="s">
        <v>110</v>
      </c>
      <c r="D186" s="3" t="s">
        <v>140</v>
      </c>
      <c r="E186" s="3">
        <v>28</v>
      </c>
      <c r="F186" s="3">
        <v>2017</v>
      </c>
      <c r="G186" s="3">
        <v>93</v>
      </c>
      <c r="H186" s="3">
        <v>0</v>
      </c>
      <c r="I186" s="3">
        <v>5</v>
      </c>
      <c r="J186" s="3">
        <v>11</v>
      </c>
      <c r="K186" s="3">
        <v>6</v>
      </c>
      <c r="L186" s="3">
        <v>4.26</v>
      </c>
      <c r="M186" s="3">
        <v>105.7</v>
      </c>
      <c r="N186" s="3">
        <v>108</v>
      </c>
      <c r="O186" s="3">
        <v>58</v>
      </c>
      <c r="P186" s="3">
        <v>50</v>
      </c>
      <c r="Q186" s="3">
        <v>8</v>
      </c>
      <c r="R186" s="3">
        <v>60</v>
      </c>
      <c r="S186" s="3">
        <v>64</v>
      </c>
      <c r="T186" s="3">
        <v>26</v>
      </c>
      <c r="U186" s="3">
        <v>0</v>
      </c>
      <c r="V186" s="3">
        <v>0</v>
      </c>
      <c r="W186" s="3">
        <v>1.59</v>
      </c>
      <c r="X186" s="3">
        <v>8.1</v>
      </c>
      <c r="Y186" s="5">
        <f t="shared" si="2"/>
        <v>43.100000000000023</v>
      </c>
    </row>
    <row r="187" spans="1:25" ht="15.75" thickBot="1">
      <c r="A187" s="6">
        <v>186</v>
      </c>
      <c r="B187" s="7" t="s">
        <v>254</v>
      </c>
      <c r="C187" s="7" t="s">
        <v>39</v>
      </c>
      <c r="D187" s="6" t="s">
        <v>140</v>
      </c>
      <c r="E187" s="6">
        <v>29</v>
      </c>
      <c r="F187" s="6">
        <v>2017</v>
      </c>
      <c r="G187" s="6">
        <v>31</v>
      </c>
      <c r="H187" s="6">
        <v>0</v>
      </c>
      <c r="I187" s="6">
        <v>2</v>
      </c>
      <c r="J187" s="6">
        <v>1</v>
      </c>
      <c r="K187" s="6">
        <v>0</v>
      </c>
      <c r="L187" s="6">
        <v>2.65</v>
      </c>
      <c r="M187" s="6">
        <v>34</v>
      </c>
      <c r="N187" s="6">
        <v>23</v>
      </c>
      <c r="O187" s="6">
        <v>10</v>
      </c>
      <c r="P187" s="6">
        <v>10</v>
      </c>
      <c r="Q187" s="6">
        <v>2</v>
      </c>
      <c r="R187" s="6">
        <v>10</v>
      </c>
      <c r="S187" s="6">
        <v>35</v>
      </c>
      <c r="T187" s="6">
        <v>8</v>
      </c>
      <c r="U187" s="6">
        <v>0</v>
      </c>
      <c r="V187" s="6">
        <v>0</v>
      </c>
      <c r="W187" s="6">
        <v>0.97</v>
      </c>
      <c r="X187" s="6">
        <v>8.1</v>
      </c>
      <c r="Y187" s="8">
        <f t="shared" si="2"/>
        <v>73</v>
      </c>
    </row>
    <row r="188" spans="1:25" ht="15.75" thickBot="1">
      <c r="A188" s="3">
        <v>187</v>
      </c>
      <c r="B188" s="4" t="s">
        <v>503</v>
      </c>
      <c r="C188" s="4" t="s">
        <v>22</v>
      </c>
      <c r="D188" s="3" t="s">
        <v>140</v>
      </c>
      <c r="E188" s="3">
        <v>27</v>
      </c>
      <c r="F188" s="3">
        <v>2017</v>
      </c>
      <c r="G188" s="3">
        <v>64</v>
      </c>
      <c r="H188" s="3">
        <v>0</v>
      </c>
      <c r="I188" s="3">
        <v>2</v>
      </c>
      <c r="J188" s="3">
        <v>0</v>
      </c>
      <c r="K188" s="3">
        <v>10</v>
      </c>
      <c r="L188" s="3">
        <v>3.82</v>
      </c>
      <c r="M188" s="3">
        <v>66</v>
      </c>
      <c r="N188" s="3">
        <v>61</v>
      </c>
      <c r="O188" s="3">
        <v>31</v>
      </c>
      <c r="P188" s="3">
        <v>28</v>
      </c>
      <c r="Q188" s="3">
        <v>10</v>
      </c>
      <c r="R188" s="3">
        <v>26</v>
      </c>
      <c r="S188" s="3">
        <v>68</v>
      </c>
      <c r="T188" s="3">
        <v>10</v>
      </c>
      <c r="U188" s="3">
        <v>0</v>
      </c>
      <c r="V188" s="3">
        <v>0</v>
      </c>
      <c r="W188" s="3">
        <v>1.32</v>
      </c>
      <c r="X188" s="3">
        <v>8.1</v>
      </c>
      <c r="Y188" s="5">
        <f t="shared" si="2"/>
        <v>140</v>
      </c>
    </row>
    <row r="189" spans="1:25" ht="15.75" thickBot="1">
      <c r="A189" s="6">
        <v>188</v>
      </c>
      <c r="B189" s="7" t="s">
        <v>563</v>
      </c>
      <c r="C189" s="7" t="s">
        <v>77</v>
      </c>
      <c r="D189" s="6" t="s">
        <v>140</v>
      </c>
      <c r="E189" s="6">
        <v>32</v>
      </c>
      <c r="F189" s="6">
        <v>2017</v>
      </c>
      <c r="G189" s="6">
        <v>56</v>
      </c>
      <c r="H189" s="6">
        <v>0</v>
      </c>
      <c r="I189" s="6">
        <v>7</v>
      </c>
      <c r="J189" s="6">
        <v>3</v>
      </c>
      <c r="K189" s="6">
        <v>4</v>
      </c>
      <c r="L189" s="6">
        <v>3.68</v>
      </c>
      <c r="M189" s="6">
        <v>58.7</v>
      </c>
      <c r="N189" s="6">
        <v>47</v>
      </c>
      <c r="O189" s="6">
        <v>25</v>
      </c>
      <c r="P189" s="6">
        <v>24</v>
      </c>
      <c r="Q189" s="6">
        <v>8</v>
      </c>
      <c r="R189" s="6">
        <v>41</v>
      </c>
      <c r="S189" s="6">
        <v>67</v>
      </c>
      <c r="T189" s="6">
        <v>5</v>
      </c>
      <c r="U189" s="6">
        <v>0</v>
      </c>
      <c r="V189" s="6">
        <v>0</v>
      </c>
      <c r="W189" s="6">
        <v>1.5</v>
      </c>
      <c r="X189" s="6">
        <v>7.7</v>
      </c>
      <c r="Y189" s="8">
        <f t="shared" si="2"/>
        <v>95.100000000000023</v>
      </c>
    </row>
    <row r="190" spans="1:25" ht="15.75" thickBot="1">
      <c r="A190" s="3">
        <v>189</v>
      </c>
      <c r="B190" s="4" t="s">
        <v>564</v>
      </c>
      <c r="C190" s="4" t="s">
        <v>205</v>
      </c>
      <c r="D190" s="3" t="s">
        <v>140</v>
      </c>
      <c r="E190" s="3">
        <v>24</v>
      </c>
      <c r="F190" s="3">
        <v>2017</v>
      </c>
      <c r="G190" s="3">
        <v>43</v>
      </c>
      <c r="H190" s="3">
        <v>10</v>
      </c>
      <c r="I190" s="3">
        <v>11</v>
      </c>
      <c r="J190" s="3">
        <v>2</v>
      </c>
      <c r="K190" s="3">
        <v>1</v>
      </c>
      <c r="L190" s="3">
        <v>4.34</v>
      </c>
      <c r="M190" s="3">
        <v>91.3</v>
      </c>
      <c r="N190" s="3">
        <v>92</v>
      </c>
      <c r="O190" s="3">
        <v>48</v>
      </c>
      <c r="P190" s="3">
        <v>44</v>
      </c>
      <c r="Q190" s="3">
        <v>11</v>
      </c>
      <c r="R190" s="3">
        <v>35</v>
      </c>
      <c r="S190" s="3">
        <v>84</v>
      </c>
      <c r="T190" s="3">
        <v>10</v>
      </c>
      <c r="U190" s="3">
        <v>0</v>
      </c>
      <c r="V190" s="3">
        <v>0</v>
      </c>
      <c r="W190" s="3">
        <v>1.39</v>
      </c>
      <c r="X190" s="3">
        <v>7.4</v>
      </c>
      <c r="Y190" s="5">
        <f t="shared" si="2"/>
        <v>133.89999999999998</v>
      </c>
    </row>
    <row r="191" spans="1:25" ht="15.75" thickBot="1">
      <c r="A191" s="6">
        <v>190</v>
      </c>
      <c r="B191" s="7" t="s">
        <v>152</v>
      </c>
      <c r="C191" s="7" t="s">
        <v>94</v>
      </c>
      <c r="D191" s="6" t="s">
        <v>126</v>
      </c>
      <c r="E191" s="6">
        <v>30</v>
      </c>
      <c r="F191" s="6">
        <v>2017</v>
      </c>
      <c r="G191" s="6">
        <v>32</v>
      </c>
      <c r="H191" s="6">
        <v>32</v>
      </c>
      <c r="I191" s="6">
        <v>12</v>
      </c>
      <c r="J191" s="6">
        <v>15</v>
      </c>
      <c r="K191" s="6">
        <v>0</v>
      </c>
      <c r="L191" s="6">
        <v>4.51</v>
      </c>
      <c r="M191" s="6">
        <v>201.7</v>
      </c>
      <c r="N191" s="6">
        <v>230</v>
      </c>
      <c r="O191" s="6">
        <v>113</v>
      </c>
      <c r="P191" s="6">
        <v>101</v>
      </c>
      <c r="Q191" s="6">
        <v>36</v>
      </c>
      <c r="R191" s="6">
        <v>42</v>
      </c>
      <c r="S191" s="6">
        <v>111</v>
      </c>
      <c r="T191" s="6">
        <v>0</v>
      </c>
      <c r="U191" s="6">
        <v>2</v>
      </c>
      <c r="V191" s="6">
        <v>0</v>
      </c>
      <c r="W191" s="6">
        <v>1.35</v>
      </c>
      <c r="X191" s="6">
        <v>7.2</v>
      </c>
      <c r="Y191" s="8">
        <f t="shared" si="2"/>
        <v>124.09999999999991</v>
      </c>
    </row>
    <row r="192" spans="1:25" ht="15.75" thickBot="1">
      <c r="A192" s="3">
        <v>191</v>
      </c>
      <c r="B192" s="4" t="s">
        <v>159</v>
      </c>
      <c r="C192" s="4" t="s">
        <v>58</v>
      </c>
      <c r="D192" s="3" t="s">
        <v>140</v>
      </c>
      <c r="E192" s="3">
        <v>31</v>
      </c>
      <c r="F192" s="3">
        <v>2017</v>
      </c>
      <c r="G192" s="3">
        <v>63</v>
      </c>
      <c r="H192" s="3">
        <v>0</v>
      </c>
      <c r="I192" s="3">
        <v>3</v>
      </c>
      <c r="J192" s="3">
        <v>8</v>
      </c>
      <c r="K192" s="3">
        <v>2</v>
      </c>
      <c r="L192" s="3">
        <v>3.99</v>
      </c>
      <c r="M192" s="3">
        <v>70</v>
      </c>
      <c r="N192" s="3">
        <v>66</v>
      </c>
      <c r="O192" s="3">
        <v>31</v>
      </c>
      <c r="P192" s="3">
        <v>31</v>
      </c>
      <c r="Q192" s="3">
        <v>7</v>
      </c>
      <c r="R192" s="3">
        <v>28</v>
      </c>
      <c r="S192" s="3">
        <v>50</v>
      </c>
      <c r="T192" s="3">
        <v>18</v>
      </c>
      <c r="U192" s="3">
        <v>0</v>
      </c>
      <c r="V192" s="3">
        <v>0</v>
      </c>
      <c r="W192" s="3">
        <v>1.34</v>
      </c>
      <c r="X192" s="3">
        <v>7.2</v>
      </c>
      <c r="Y192" s="5">
        <f t="shared" si="2"/>
        <v>55</v>
      </c>
    </row>
    <row r="193" spans="1:25" ht="15.75" thickBot="1">
      <c r="A193" s="6">
        <v>192</v>
      </c>
      <c r="B193" s="7" t="s">
        <v>565</v>
      </c>
      <c r="C193" s="7" t="s">
        <v>167</v>
      </c>
      <c r="D193" s="6" t="s">
        <v>140</v>
      </c>
      <c r="E193" s="6">
        <v>27</v>
      </c>
      <c r="F193" s="6">
        <v>2017</v>
      </c>
      <c r="G193" s="6">
        <v>30</v>
      </c>
      <c r="H193" s="6">
        <v>25</v>
      </c>
      <c r="I193" s="6">
        <v>7</v>
      </c>
      <c r="J193" s="6">
        <v>10</v>
      </c>
      <c r="K193" s="6">
        <v>1</v>
      </c>
      <c r="L193" s="6">
        <v>4.45</v>
      </c>
      <c r="M193" s="6">
        <v>149.69999999999999</v>
      </c>
      <c r="N193" s="6">
        <v>169</v>
      </c>
      <c r="O193" s="6">
        <v>79</v>
      </c>
      <c r="P193" s="6">
        <v>74</v>
      </c>
      <c r="Q193" s="6">
        <v>16</v>
      </c>
      <c r="R193" s="6">
        <v>56</v>
      </c>
      <c r="S193" s="6">
        <v>131</v>
      </c>
      <c r="T193" s="6">
        <v>3</v>
      </c>
      <c r="U193" s="6">
        <v>1</v>
      </c>
      <c r="V193" s="6">
        <v>0</v>
      </c>
      <c r="W193" s="6">
        <v>1.5</v>
      </c>
      <c r="X193" s="6">
        <v>7.2</v>
      </c>
      <c r="Y193" s="8">
        <f t="shared" si="2"/>
        <v>107.09999999999991</v>
      </c>
    </row>
    <row r="194" spans="1:25" ht="15.75" thickBot="1">
      <c r="A194" s="3">
        <v>193</v>
      </c>
      <c r="B194" s="4" t="s">
        <v>177</v>
      </c>
      <c r="C194" s="4" t="s">
        <v>31</v>
      </c>
      <c r="D194" s="3" t="s">
        <v>140</v>
      </c>
      <c r="E194" s="3">
        <v>35</v>
      </c>
      <c r="F194" s="3">
        <v>2017</v>
      </c>
      <c r="G194" s="3">
        <v>63</v>
      </c>
      <c r="H194" s="3">
        <v>0</v>
      </c>
      <c r="I194" s="3">
        <v>4</v>
      </c>
      <c r="J194" s="3">
        <v>1</v>
      </c>
      <c r="K194" s="3">
        <v>0</v>
      </c>
      <c r="L194" s="3">
        <v>4.05</v>
      </c>
      <c r="M194" s="3">
        <v>60</v>
      </c>
      <c r="N194" s="3">
        <v>54</v>
      </c>
      <c r="O194" s="3">
        <v>27</v>
      </c>
      <c r="P194" s="3">
        <v>27</v>
      </c>
      <c r="Q194" s="3">
        <v>7</v>
      </c>
      <c r="R194" s="3">
        <v>34</v>
      </c>
      <c r="S194" s="3">
        <v>55</v>
      </c>
      <c r="T194" s="3">
        <v>13</v>
      </c>
      <c r="U194" s="3">
        <v>0</v>
      </c>
      <c r="V194" s="3">
        <v>0</v>
      </c>
      <c r="W194" s="3">
        <v>1.47</v>
      </c>
      <c r="X194" s="3">
        <v>6.7</v>
      </c>
      <c r="Y194" s="5">
        <f t="shared" ref="Y194:Y201" si="3">(3*(M194)+4*I194-4*J194+5*K194+S194-2*N194-2*R194-Q194)</f>
        <v>64</v>
      </c>
    </row>
    <row r="195" spans="1:25" ht="15.75" thickBot="1">
      <c r="A195" s="6">
        <v>194</v>
      </c>
      <c r="B195" s="7" t="s">
        <v>418</v>
      </c>
      <c r="C195" s="7" t="s">
        <v>81</v>
      </c>
      <c r="D195" s="6" t="s">
        <v>140</v>
      </c>
      <c r="E195" s="6">
        <v>24</v>
      </c>
      <c r="F195" s="6">
        <v>2017</v>
      </c>
      <c r="G195" s="6">
        <v>67</v>
      </c>
      <c r="H195" s="6">
        <v>0</v>
      </c>
      <c r="I195" s="6">
        <v>6</v>
      </c>
      <c r="J195" s="6">
        <v>3</v>
      </c>
      <c r="K195" s="6">
        <v>4</v>
      </c>
      <c r="L195" s="6">
        <v>3.88</v>
      </c>
      <c r="M195" s="6">
        <v>72</v>
      </c>
      <c r="N195" s="6">
        <v>74</v>
      </c>
      <c r="O195" s="6">
        <v>34</v>
      </c>
      <c r="P195" s="6">
        <v>31</v>
      </c>
      <c r="Q195" s="6">
        <v>6</v>
      </c>
      <c r="R195" s="6">
        <v>20</v>
      </c>
      <c r="S195" s="6">
        <v>57</v>
      </c>
      <c r="T195" s="6">
        <v>11</v>
      </c>
      <c r="U195" s="6">
        <v>0</v>
      </c>
      <c r="V195" s="6">
        <v>0</v>
      </c>
      <c r="W195" s="6">
        <v>1.31</v>
      </c>
      <c r="X195" s="6">
        <v>6.6</v>
      </c>
      <c r="Y195" s="8">
        <f t="shared" si="3"/>
        <v>111</v>
      </c>
    </row>
    <row r="196" spans="1:25" ht="15.75" thickBot="1">
      <c r="A196" s="3">
        <v>195</v>
      </c>
      <c r="B196" s="4" t="s">
        <v>135</v>
      </c>
      <c r="C196" s="4" t="s">
        <v>77</v>
      </c>
      <c r="D196" s="3" t="s">
        <v>140</v>
      </c>
      <c r="E196" s="3">
        <v>29</v>
      </c>
      <c r="F196" s="3">
        <v>2017</v>
      </c>
      <c r="G196" s="3">
        <v>22</v>
      </c>
      <c r="H196" s="3">
        <v>0</v>
      </c>
      <c r="I196" s="3">
        <v>1</v>
      </c>
      <c r="J196" s="3">
        <v>3</v>
      </c>
      <c r="K196" s="3">
        <v>1</v>
      </c>
      <c r="L196" s="3">
        <v>2.97</v>
      </c>
      <c r="M196" s="3">
        <v>30.3</v>
      </c>
      <c r="N196" s="3">
        <v>24</v>
      </c>
      <c r="O196" s="3">
        <v>12</v>
      </c>
      <c r="P196" s="3">
        <v>10</v>
      </c>
      <c r="Q196" s="3">
        <v>2</v>
      </c>
      <c r="R196" s="3">
        <v>11</v>
      </c>
      <c r="S196" s="3">
        <v>19</v>
      </c>
      <c r="T196" s="3">
        <v>1</v>
      </c>
      <c r="U196" s="3">
        <v>0</v>
      </c>
      <c r="V196" s="3">
        <v>0</v>
      </c>
      <c r="W196" s="3">
        <v>1.1499999999999999</v>
      </c>
      <c r="X196" s="3">
        <v>6.4</v>
      </c>
      <c r="Y196" s="5">
        <f t="shared" si="3"/>
        <v>34.900000000000006</v>
      </c>
    </row>
    <row r="197" spans="1:25" ht="15.75" thickBot="1">
      <c r="A197" s="6">
        <v>196</v>
      </c>
      <c r="B197" s="7" t="s">
        <v>409</v>
      </c>
      <c r="C197" s="7" t="s">
        <v>88</v>
      </c>
      <c r="D197" s="6" t="s">
        <v>140</v>
      </c>
      <c r="E197" s="6">
        <v>26</v>
      </c>
      <c r="F197" s="6">
        <v>2017</v>
      </c>
      <c r="G197" s="6">
        <v>54</v>
      </c>
      <c r="H197" s="6">
        <v>0</v>
      </c>
      <c r="I197" s="6">
        <v>2</v>
      </c>
      <c r="J197" s="6">
        <v>2</v>
      </c>
      <c r="K197" s="6">
        <v>1</v>
      </c>
      <c r="L197" s="6">
        <v>3.88</v>
      </c>
      <c r="M197" s="6">
        <v>48.7</v>
      </c>
      <c r="N197" s="6">
        <v>47</v>
      </c>
      <c r="O197" s="6">
        <v>24</v>
      </c>
      <c r="P197" s="6">
        <v>21</v>
      </c>
      <c r="Q197" s="6">
        <v>3</v>
      </c>
      <c r="R197" s="6">
        <v>18</v>
      </c>
      <c r="S197" s="6">
        <v>35</v>
      </c>
      <c r="T197" s="6">
        <v>12</v>
      </c>
      <c r="U197" s="6">
        <v>0</v>
      </c>
      <c r="V197" s="6">
        <v>0</v>
      </c>
      <c r="W197" s="6">
        <v>1.34</v>
      </c>
      <c r="X197" s="6">
        <v>6.4</v>
      </c>
      <c r="Y197" s="8">
        <f t="shared" si="3"/>
        <v>53.100000000000023</v>
      </c>
    </row>
    <row r="198" spans="1:25" ht="15.75" thickBot="1">
      <c r="A198" s="3">
        <v>197</v>
      </c>
      <c r="B198" s="4" t="s">
        <v>566</v>
      </c>
      <c r="C198" s="4" t="s">
        <v>22</v>
      </c>
      <c r="D198" s="3" t="s">
        <v>126</v>
      </c>
      <c r="E198" s="3">
        <v>24</v>
      </c>
      <c r="F198" s="3">
        <v>2017</v>
      </c>
      <c r="G198" s="3">
        <v>35</v>
      </c>
      <c r="H198" s="3">
        <v>17</v>
      </c>
      <c r="I198" s="3">
        <v>8</v>
      </c>
      <c r="J198" s="3">
        <v>12</v>
      </c>
      <c r="K198" s="3">
        <v>0</v>
      </c>
      <c r="L198" s="3">
        <v>4.4000000000000004</v>
      </c>
      <c r="M198" s="3">
        <v>116.7</v>
      </c>
      <c r="N198" s="3">
        <v>127</v>
      </c>
      <c r="O198" s="3">
        <v>59</v>
      </c>
      <c r="P198" s="3">
        <v>57</v>
      </c>
      <c r="Q198" s="3">
        <v>23</v>
      </c>
      <c r="R198" s="3">
        <v>30</v>
      </c>
      <c r="S198" s="3">
        <v>107</v>
      </c>
      <c r="T198" s="3">
        <v>2</v>
      </c>
      <c r="U198" s="3">
        <v>0</v>
      </c>
      <c r="V198" s="3">
        <v>0</v>
      </c>
      <c r="W198" s="3">
        <v>1.35</v>
      </c>
      <c r="X198" s="3">
        <v>6.4</v>
      </c>
      <c r="Y198" s="5">
        <f t="shared" si="3"/>
        <v>104.10000000000002</v>
      </c>
    </row>
    <row r="199" spans="1:25" ht="15.75" thickBot="1">
      <c r="A199" s="6">
        <v>198</v>
      </c>
      <c r="B199" s="7" t="s">
        <v>322</v>
      </c>
      <c r="C199" s="7" t="s">
        <v>41</v>
      </c>
      <c r="D199" s="6" t="s">
        <v>140</v>
      </c>
      <c r="E199" s="6">
        <v>27</v>
      </c>
      <c r="F199" s="6">
        <v>2017</v>
      </c>
      <c r="G199" s="6">
        <v>30</v>
      </c>
      <c r="H199" s="6">
        <v>0</v>
      </c>
      <c r="I199" s="6">
        <v>1</v>
      </c>
      <c r="J199" s="6">
        <v>1</v>
      </c>
      <c r="K199" s="6">
        <v>0</v>
      </c>
      <c r="L199" s="6">
        <v>3.47</v>
      </c>
      <c r="M199" s="6">
        <v>36.299999999999997</v>
      </c>
      <c r="N199" s="6">
        <v>35</v>
      </c>
      <c r="O199" s="6">
        <v>15</v>
      </c>
      <c r="P199" s="6">
        <v>14</v>
      </c>
      <c r="Q199" s="6">
        <v>4</v>
      </c>
      <c r="R199" s="6">
        <v>12</v>
      </c>
      <c r="S199" s="6">
        <v>27</v>
      </c>
      <c r="T199" s="6">
        <v>3</v>
      </c>
      <c r="U199" s="6">
        <v>0</v>
      </c>
      <c r="V199" s="6">
        <v>0</v>
      </c>
      <c r="W199" s="6">
        <v>1.29</v>
      </c>
      <c r="X199" s="6">
        <v>6.2</v>
      </c>
      <c r="Y199" s="8">
        <f t="shared" si="3"/>
        <v>37.899999999999977</v>
      </c>
    </row>
    <row r="200" spans="1:25" ht="15.75" thickBot="1">
      <c r="A200" s="3">
        <v>199</v>
      </c>
      <c r="B200" s="4" t="s">
        <v>412</v>
      </c>
      <c r="C200" s="4" t="s">
        <v>94</v>
      </c>
      <c r="D200" s="3" t="s">
        <v>126</v>
      </c>
      <c r="E200" s="3">
        <v>27</v>
      </c>
      <c r="F200" s="3">
        <v>2017</v>
      </c>
      <c r="G200" s="3">
        <v>42</v>
      </c>
      <c r="H200" s="3">
        <v>12</v>
      </c>
      <c r="I200" s="3">
        <v>7</v>
      </c>
      <c r="J200" s="3">
        <v>5</v>
      </c>
      <c r="K200" s="3">
        <v>0</v>
      </c>
      <c r="L200" s="3">
        <v>4.29</v>
      </c>
      <c r="M200" s="3">
        <v>100.7</v>
      </c>
      <c r="N200" s="3">
        <v>87</v>
      </c>
      <c r="O200" s="3">
        <v>50</v>
      </c>
      <c r="P200" s="3">
        <v>48</v>
      </c>
      <c r="Q200" s="3">
        <v>10</v>
      </c>
      <c r="R200" s="3">
        <v>49</v>
      </c>
      <c r="S200" s="3">
        <v>101</v>
      </c>
      <c r="T200" s="3">
        <v>5</v>
      </c>
      <c r="U200" s="3">
        <v>0</v>
      </c>
      <c r="V200" s="3">
        <v>0</v>
      </c>
      <c r="W200" s="3">
        <v>1.35</v>
      </c>
      <c r="X200" s="3">
        <v>6.2</v>
      </c>
      <c r="Y200" s="5">
        <f t="shared" si="3"/>
        <v>129.10000000000002</v>
      </c>
    </row>
    <row r="201" spans="1:25" ht="15.75" thickBot="1">
      <c r="A201" s="6">
        <v>200</v>
      </c>
      <c r="B201" s="7" t="s">
        <v>430</v>
      </c>
      <c r="C201" s="7" t="s">
        <v>58</v>
      </c>
      <c r="D201" s="6" t="s">
        <v>140</v>
      </c>
      <c r="E201" s="6">
        <v>25</v>
      </c>
      <c r="F201" s="6">
        <v>2017</v>
      </c>
      <c r="G201" s="6">
        <v>22</v>
      </c>
      <c r="H201" s="6">
        <v>14</v>
      </c>
      <c r="I201" s="6">
        <v>7</v>
      </c>
      <c r="J201" s="6">
        <v>4</v>
      </c>
      <c r="K201" s="6">
        <v>0</v>
      </c>
      <c r="L201" s="6">
        <v>4.3600000000000003</v>
      </c>
      <c r="M201" s="6">
        <v>97</v>
      </c>
      <c r="N201" s="6">
        <v>102</v>
      </c>
      <c r="O201" s="6">
        <v>50</v>
      </c>
      <c r="P201" s="6">
        <v>47</v>
      </c>
      <c r="Q201" s="6">
        <v>7</v>
      </c>
      <c r="R201" s="6">
        <v>26</v>
      </c>
      <c r="S201" s="6">
        <v>56</v>
      </c>
      <c r="T201" s="6">
        <v>1</v>
      </c>
      <c r="U201" s="6">
        <v>1</v>
      </c>
      <c r="V201" s="6">
        <v>1</v>
      </c>
      <c r="W201" s="6">
        <v>1.32</v>
      </c>
      <c r="X201" s="6">
        <v>6.2</v>
      </c>
      <c r="Y201" s="8">
        <f t="shared" si="3"/>
        <v>96</v>
      </c>
    </row>
  </sheetData>
  <hyperlinks>
    <hyperlink ref="B2" r:id="rId1" display="http://wikipeba.com/statslab12/player.php?player_id=3343"/>
    <hyperlink ref="C2" r:id="rId2" display="http://wikipeba.com/statslab12/team_hist.php?team_id=96&amp;page=year&amp;year=2017"/>
    <hyperlink ref="B3" r:id="rId3" display="http://wikipeba.com/statslab12/player.php?player_id=1920"/>
    <hyperlink ref="C3" r:id="rId4" display="http://wikipeba.com/statslab12/team_hist.php?team_id=85&amp;page=year&amp;year=2017"/>
    <hyperlink ref="B4" r:id="rId5" display="http://wikipeba.com/statslab12/player.php?player_id=4293"/>
    <hyperlink ref="C4" r:id="rId6" display="http://wikipeba.com/statslab12/team_hist.php?team_id=85&amp;page=year&amp;year=2017"/>
    <hyperlink ref="B5" r:id="rId7" display="http://wikipeba.com/statslab12/player.php?player_id=3972"/>
    <hyperlink ref="C5" r:id="rId8" display="http://wikipeba.com/statslab12/team_hist.php?team_id=79&amp;page=year&amp;year=2017"/>
    <hyperlink ref="B6" r:id="rId9" display="http://wikipeba.com/statslab12/player.php?player_id=9714"/>
    <hyperlink ref="C6" r:id="rId10" display="http://wikipeba.com/statslab12/team_hist.php?team_id=96&amp;page=year&amp;year=2017"/>
    <hyperlink ref="B7" r:id="rId11" display="http://wikipeba.com/statslab12/player.php?player_id=4602"/>
    <hyperlink ref="C7" r:id="rId12" display="http://wikipeba.com/statslab12/team_hist.php?team_id=86&amp;page=year&amp;year=2017"/>
    <hyperlink ref="B8" r:id="rId13" display="http://wikipeba.com/statslab12/player.php?player_id=1253"/>
    <hyperlink ref="C8" r:id="rId14" display="http://wikipeba.com/statslab12/team_hist.php?team_id=92&amp;page=year&amp;year=2017"/>
    <hyperlink ref="B9" r:id="rId15" display="http://wikipeba.com/statslab12/player.php?player_id=1795"/>
    <hyperlink ref="C9" r:id="rId16" display="http://wikipeba.com/statslab12/team_hist.php?team_id=100&amp;page=year&amp;year=2017"/>
    <hyperlink ref="B10" r:id="rId17" display="http://wikipeba.com/statslab12/player.php?player_id=12087"/>
    <hyperlink ref="C10" r:id="rId18" display="http://wikipeba.com/statslab12/team_hist.php?team_id=83&amp;page=year&amp;year=2017"/>
    <hyperlink ref="B11" r:id="rId19" display="http://wikipeba.com/statslab12/player.php?player_id=3066"/>
    <hyperlink ref="C11" r:id="rId20" display="http://wikipeba.com/statslab12/team_hist.php?team_id=81&amp;page=year&amp;year=2017"/>
    <hyperlink ref="B12" r:id="rId21" display="http://wikipeba.com/statslab12/player.php?player_id=4327"/>
    <hyperlink ref="C12" r:id="rId22" display="http://wikipeba.com/statslab12/team_hist.php?team_id=92&amp;page=year&amp;year=2017"/>
    <hyperlink ref="B13" r:id="rId23" display="http://wikipeba.com/statslab12/player.php?player_id=4690"/>
    <hyperlink ref="C13" r:id="rId24" display="http://wikipeba.com/statslab12/team_hist.php?team_id=96&amp;page=year&amp;year=2017"/>
    <hyperlink ref="B14" r:id="rId25" display="http://wikipeba.com/statslab12/player.php?player_id=4665"/>
    <hyperlink ref="C14" r:id="rId26" display="http://wikipeba.com/statslab12/team_hist.php?team_id=86&amp;page=year&amp;year=2017"/>
    <hyperlink ref="B15" r:id="rId27" display="http://wikipeba.com/statslab12/player.php?player_id=3136"/>
    <hyperlink ref="C15" r:id="rId28" display="http://wikipeba.com/statslab12/team_hist.php?team_id=91&amp;page=year&amp;year=2017"/>
    <hyperlink ref="B16" r:id="rId29" display="http://wikipeba.com/statslab12/player.php?player_id=1354"/>
    <hyperlink ref="C16" r:id="rId30" display="http://wikipeba.com/statslab12/team_hist.php?team_id=100&amp;page=year&amp;year=2017"/>
    <hyperlink ref="B17" r:id="rId31" display="http://wikipeba.com/statslab12/player.php?player_id=11843"/>
    <hyperlink ref="C17" r:id="rId32" display="http://wikipeba.com/statslab12/team_hist.php?team_id=78&amp;page=year&amp;year=2017"/>
    <hyperlink ref="B18" r:id="rId33" display="http://wikipeba.com/statslab12/player.php?player_id=12149"/>
    <hyperlink ref="C18" r:id="rId34" display="http://wikipeba.com/statslab12/team_hist.php?team_id=90&amp;page=year&amp;year=2017"/>
    <hyperlink ref="B19" r:id="rId35" display="http://wikipeba.com/statslab12/player.php?player_id=9691"/>
    <hyperlink ref="C19" r:id="rId36" display="http://wikipeba.com/statslab12/team_hist.php?team_id=81&amp;page=year&amp;year=2017"/>
    <hyperlink ref="B20" r:id="rId37" display="http://wikipeba.com/statslab12/player.php?player_id=7017"/>
    <hyperlink ref="C20" r:id="rId38" display="http://wikipeba.com/statslab12/team_hist.php?team_id=80&amp;page=year&amp;year=2017"/>
    <hyperlink ref="B21" r:id="rId39" display="http://wikipeba.com/statslab12/player.php?player_id=9502"/>
    <hyperlink ref="C21" r:id="rId40" display="http://wikipeba.com/statslab12/team_hist.php?team_id=82&amp;page=year&amp;year=2017"/>
    <hyperlink ref="B22" r:id="rId41" display="http://wikipeba.com/statslab12/player.php?player_id=11247"/>
    <hyperlink ref="C22" r:id="rId42" display="http://wikipeba.com/statslab12/team_hist.php?team_id=91&amp;page=year&amp;year=2017"/>
    <hyperlink ref="B23" r:id="rId43" display="http://wikipeba.com/statslab12/player.php?player_id=4261"/>
    <hyperlink ref="C23" r:id="rId44" display="http://wikipeba.com/statslab12/team_hist.php?team_id=81&amp;page=year&amp;year=2017"/>
    <hyperlink ref="B24" r:id="rId45" display="http://wikipeba.com/statslab12/player.php?player_id=10106"/>
    <hyperlink ref="C24" r:id="rId46" display="http://wikipeba.com/statslab12/team_hist.php?team_id=77&amp;page=year&amp;year=2017"/>
    <hyperlink ref="B25" r:id="rId47" display="http://wikipeba.com/statslab12/player.php?player_id=4813"/>
    <hyperlink ref="C25" r:id="rId48" display="http://wikipeba.com/statslab12/team_hist.php?team_id=90&amp;page=year&amp;year=2017"/>
    <hyperlink ref="B26" r:id="rId49" display="http://wikipeba.com/statslab12/player.php?player_id=3310"/>
    <hyperlink ref="C26" r:id="rId50" display="http://wikipeba.com/statslab12/team_hist.php?team_id=79&amp;page=year&amp;year=2017"/>
    <hyperlink ref="B27" r:id="rId51" display="http://wikipeba.com/statslab12/player.php?player_id=10635"/>
    <hyperlink ref="C27" r:id="rId52" display="http://wikipeba.com/statslab12/team_hist.php?team_id=100&amp;page=year&amp;year=2017"/>
    <hyperlink ref="B28" r:id="rId53" display="http://wikipeba.com/statslab12/player.php?player_id=9591"/>
    <hyperlink ref="C28" r:id="rId54" display="http://wikipeba.com/statslab12/team_hist.php?team_id=98&amp;page=year&amp;year=2017"/>
    <hyperlink ref="B29" r:id="rId55" display="http://wikipeba.com/statslab12/player.php?player_id=12104"/>
    <hyperlink ref="C29" r:id="rId56" display="http://wikipeba.com/statslab12/team_hist.php?team_id=79&amp;page=year&amp;year=2017"/>
    <hyperlink ref="B30" r:id="rId57" display="http://wikipeba.com/statslab12/player.php?player_id=1018"/>
    <hyperlink ref="C30" r:id="rId58" display="http://wikipeba.com/statslab12/team_hist.php?team_id=90&amp;page=year&amp;year=2017"/>
    <hyperlink ref="B31" r:id="rId59" display="http://wikipeba.com/statslab12/player.php?player_id=1336"/>
    <hyperlink ref="C31" r:id="rId60" display="http://wikipeba.com/statslab12/team_hist.php?team_id=82&amp;page=year&amp;year=2017"/>
    <hyperlink ref="B32" r:id="rId61" display="http://wikipeba.com/statslab12/player.php?player_id=138"/>
    <hyperlink ref="C32" r:id="rId62" display="http://wikipeba.com/statslab12/team_hist.php?team_id=85&amp;page=year&amp;year=2017"/>
    <hyperlink ref="B33" r:id="rId63" display="http://wikipeba.com/statslab12/player.php?player_id=9986"/>
    <hyperlink ref="C33" r:id="rId64" display="http://wikipeba.com/statslab12/team_hist.php?team_id=87&amp;page=year&amp;year=2017"/>
    <hyperlink ref="B34" r:id="rId65" display="http://wikipeba.com/statslab12/player.php?player_id=4428"/>
    <hyperlink ref="C34" r:id="rId66" display="http://wikipeba.com/statslab12/team_hist.php?team_id=95&amp;page=year&amp;year=2017"/>
    <hyperlink ref="B35" r:id="rId67" display="http://wikipeba.com/statslab12/player.php?player_id=11299"/>
    <hyperlink ref="C35" r:id="rId68" display="http://wikipeba.com/statslab12/team_hist.php?team_id=85&amp;page=year&amp;year=2017"/>
    <hyperlink ref="B36" r:id="rId69" display="http://wikipeba.com/statslab12/player.php?player_id=12317"/>
    <hyperlink ref="C36" r:id="rId70" display="http://wikipeba.com/statslab12/team_hist.php?team_id=80&amp;page=year&amp;year=2017"/>
    <hyperlink ref="B37" r:id="rId71" display="http://wikipeba.com/statslab12/player.php?player_id=9952"/>
    <hyperlink ref="C37" r:id="rId72" display="http://wikipeba.com/statslab12/team_hist.php?team_id=91&amp;page=year&amp;year=2017"/>
    <hyperlink ref="B38" r:id="rId73" display="http://wikipeba.com/statslab12/player.php?player_id=3553"/>
    <hyperlink ref="C38" r:id="rId74" display="http://wikipeba.com/statslab12/team_hist.php?team_id=91&amp;page=year&amp;year=2017"/>
    <hyperlink ref="B39" r:id="rId75" display="http://wikipeba.com/statslab12/player.php?player_id=11070"/>
    <hyperlink ref="C39" r:id="rId76" display="http://wikipeba.com/statslab12/team_hist.php?team_id=99&amp;page=year&amp;year=2017"/>
    <hyperlink ref="B40" r:id="rId77" display="http://wikipeba.com/statslab12/player.php?player_id=10981"/>
    <hyperlink ref="C40" r:id="rId78" display="http://wikipeba.com/statslab12/team_hist.php?team_id=98&amp;page=year&amp;year=2017"/>
    <hyperlink ref="B41" r:id="rId79" display="http://wikipeba.com/statslab12/player.php?player_id=8880"/>
    <hyperlink ref="C41" r:id="rId80" display="http://wikipeba.com/statslab12/team_hist.php?team_id=94&amp;page=year&amp;year=2017"/>
    <hyperlink ref="B42" r:id="rId81" display="http://wikipeba.com/statslab12/player.php?player_id=9652"/>
    <hyperlink ref="C42" r:id="rId82" display="http://wikipeba.com/statslab12/team_hist.php?team_id=82&amp;page=year&amp;year=2017"/>
    <hyperlink ref="B43" r:id="rId83" display="http://wikipeba.com/statslab12/player.php?player_id=2187"/>
    <hyperlink ref="C43" r:id="rId84" display="http://wikipeba.com/statslab12/team_hist.php?team_id=87&amp;page=year&amp;year=2017"/>
    <hyperlink ref="B44" r:id="rId85" display="http://wikipeba.com/statslab12/player.php?player_id=9643"/>
    <hyperlink ref="C44" r:id="rId86" display="http://wikipeba.com/statslab12/team_hist.php?team_id=77&amp;page=year&amp;year=2017"/>
    <hyperlink ref="B45" r:id="rId87" display="http://wikipeba.com/statslab12/player.php?player_id=10825"/>
    <hyperlink ref="C45" r:id="rId88" display="http://wikipeba.com/statslab12/team_hist.php?team_id=93&amp;page=year&amp;year=2017"/>
    <hyperlink ref="B46" r:id="rId89" display="http://wikipeba.com/statslab12/player.php?player_id=7455"/>
    <hyperlink ref="C46" r:id="rId90" display="http://wikipeba.com/statslab12/team_hist.php?team_id=89&amp;page=year&amp;year=2017"/>
    <hyperlink ref="B47" r:id="rId91" display="http://wikipeba.com/statslab12/player.php?player_id=10700"/>
    <hyperlink ref="C47" r:id="rId92" display="http://wikipeba.com/statslab12/team_hist.php?team_id=99&amp;page=year&amp;year=2017"/>
    <hyperlink ref="B48" r:id="rId93" display="http://wikipeba.com/statslab12/player.php?player_id=310"/>
    <hyperlink ref="C48" r:id="rId94" display="http://wikipeba.com/statslab12/team_hist.php?team_id=83&amp;page=year&amp;year=2017"/>
    <hyperlink ref="B49" r:id="rId95" display="http://wikipeba.com/statslab12/player.php?player_id=12268"/>
    <hyperlink ref="C49" r:id="rId96" display="http://wikipeba.com/statslab12/team_hist.php?team_id=80&amp;page=year&amp;year=2017"/>
    <hyperlink ref="B50" r:id="rId97" display="http://wikipeba.com/statslab12/player.php?player_id=3203"/>
    <hyperlink ref="C50" r:id="rId98" display="http://wikipeba.com/statslab12/team_hist.php?team_id=95&amp;page=year&amp;year=2017"/>
    <hyperlink ref="B51" r:id="rId99" display="http://wikipeba.com/statslab12/player.php?player_id=4689"/>
    <hyperlink ref="C51" r:id="rId100" display="http://wikipeba.com/statslab12/team_hist.php?team_id=89&amp;page=year&amp;year=2017"/>
    <hyperlink ref="B52" r:id="rId101" display="http://wikipeba.com/statslab12/player.php?player_id=10022"/>
    <hyperlink ref="C52" r:id="rId102" display="http://wikipeba.com/statslab12/team_hist.php?team_id=96&amp;page=year&amp;year=2017"/>
    <hyperlink ref="B53" r:id="rId103" display="http://wikipeba.com/statslab12/player.php?player_id=4599"/>
    <hyperlink ref="C53" r:id="rId104" display="http://wikipeba.com/statslab12/team_hist.php?team_id=92&amp;page=year&amp;year=2017"/>
    <hyperlink ref="B54" r:id="rId105" display="http://wikipeba.com/statslab12/player.php?player_id=4506"/>
    <hyperlink ref="C54" r:id="rId106" display="http://wikipeba.com/statslab12/team_hist.php?team_id=82&amp;page=year&amp;year=2017"/>
    <hyperlink ref="B55" r:id="rId107" display="http://wikipeba.com/statslab12/player.php?player_id=4080"/>
    <hyperlink ref="C55" r:id="rId108" display="http://wikipeba.com/statslab12/team_hist.php?team_id=85&amp;page=year&amp;year=2017"/>
    <hyperlink ref="B56" r:id="rId109" display="http://wikipeba.com/statslab12/player.php?player_id=7802"/>
    <hyperlink ref="C56" r:id="rId110" display="http://wikipeba.com/statslab12/team_hist.php?team_id=95&amp;page=year&amp;year=2017"/>
    <hyperlink ref="B57" r:id="rId111" display="http://wikipeba.com/statslab12/player.php?player_id=10046"/>
    <hyperlink ref="C57" r:id="rId112" display="http://wikipeba.com/statslab12/team_hist.php?team_id=94&amp;page=year&amp;year=2017"/>
    <hyperlink ref="B58" r:id="rId113" display="http://wikipeba.com/statslab12/player.php?player_id=4156"/>
    <hyperlink ref="C58" r:id="rId114" display="http://wikipeba.com/statslab12/team_hist.php?team_id=96&amp;page=year&amp;year=2017"/>
    <hyperlink ref="B59" r:id="rId115" display="http://wikipeba.com/statslab12/player.php?player_id=493"/>
    <hyperlink ref="C59" r:id="rId116" display="http://wikipeba.com/statslab12/team_hist.php?team_id=94&amp;page=year&amp;year=2017"/>
    <hyperlink ref="B60" r:id="rId117" display="http://wikipeba.com/statslab12/player.php?player_id=4888"/>
    <hyperlink ref="C60" r:id="rId118" display="http://wikipeba.com/statslab12/team_hist.php?team_id=91&amp;page=year&amp;year=2017"/>
    <hyperlink ref="B61" r:id="rId119" display="http://wikipeba.com/statslab12/player.php?player_id=171"/>
    <hyperlink ref="C61" r:id="rId120" display="http://wikipeba.com/statslab12/team_hist.php?team_id=92&amp;page=year&amp;year=2017"/>
    <hyperlink ref="B62" r:id="rId121" display="http://wikipeba.com/statslab12/player.php?player_id=10362"/>
    <hyperlink ref="C62" r:id="rId122" display="http://wikipeba.com/statslab12/team_hist.php?team_id=97&amp;page=year&amp;year=2017"/>
    <hyperlink ref="B63" r:id="rId123" display="http://wikipeba.com/statslab12/player.php?player_id=9776"/>
    <hyperlink ref="C63" r:id="rId124" display="http://wikipeba.com/statslab12/team_hist.php?team_id=97&amp;page=year&amp;year=2017"/>
    <hyperlink ref="B64" r:id="rId125" display="http://wikipeba.com/statslab12/player.php?player_id=10510"/>
    <hyperlink ref="C64" r:id="rId126" display="http://wikipeba.com/statslab12/team_hist.php?team_id=84&amp;page=year&amp;year=2017"/>
    <hyperlink ref="B65" r:id="rId127" display="http://wikipeba.com/statslab12/player.php?player_id=413"/>
    <hyperlink ref="C65" r:id="rId128" display="http://wikipeba.com/statslab12/team_hist.php?team_id=90&amp;page=year&amp;year=2017"/>
    <hyperlink ref="B66" r:id="rId129" display="http://wikipeba.com/statslab12/player.php?player_id=10070"/>
    <hyperlink ref="C66" r:id="rId130" display="http://wikipeba.com/statslab12/team_hist.php?team_id=87&amp;page=year&amp;year=2017"/>
    <hyperlink ref="B67" r:id="rId131" display="http://wikipeba.com/statslab12/player.php?player_id=9963"/>
    <hyperlink ref="C67" r:id="rId132" display="http://wikipeba.com/statslab12/team_hist.php?team_id=94&amp;page=year&amp;year=2017"/>
    <hyperlink ref="B68" r:id="rId133" display="http://wikipeba.com/statslab12/player.php?player_id=10627"/>
    <hyperlink ref="C68" r:id="rId134" display="http://wikipeba.com/statslab12/team_hist.php?team_id=89&amp;page=year&amp;year=2017"/>
    <hyperlink ref="B69" r:id="rId135" display="http://wikipeba.com/statslab12/player.php?player_id=9945"/>
    <hyperlink ref="C69" r:id="rId136" display="http://wikipeba.com/statslab12/team_hist.php?team_id=83&amp;page=year&amp;year=2017"/>
    <hyperlink ref="B70" r:id="rId137" display="http://wikipeba.com/statslab12/player.php?player_id=4861"/>
    <hyperlink ref="C70" r:id="rId138" display="http://wikipeba.com/statslab12/team_hist.php?team_id=96&amp;page=year&amp;year=2017"/>
    <hyperlink ref="B71" r:id="rId139" display="http://wikipeba.com/statslab12/player.php?player_id=10597"/>
    <hyperlink ref="C71" r:id="rId140" display="http://wikipeba.com/statslab12/team_hist.php?team_id=86&amp;page=year&amp;year=2017"/>
    <hyperlink ref="B72" r:id="rId141" display="http://wikipeba.com/statslab12/player.php?player_id=832"/>
    <hyperlink ref="C72" r:id="rId142" display="http://wikipeba.com/statslab12/team_hist.php?team_id=94&amp;page=year&amp;year=2017"/>
    <hyperlink ref="B73" r:id="rId143" display="http://wikipeba.com/statslab12/player.php?player_id=10511"/>
    <hyperlink ref="C73" r:id="rId144" display="http://wikipeba.com/statslab12/team_hist.php?team_id=93&amp;page=year&amp;year=2017"/>
    <hyperlink ref="B74" r:id="rId145" display="http://wikipeba.com/statslab12/player.php?player_id=3798"/>
    <hyperlink ref="C74" r:id="rId146" display="http://wikipeba.com/statslab12/team_hist.php?team_id=91&amp;page=year&amp;year=2017"/>
    <hyperlink ref="B75" r:id="rId147" display="http://wikipeba.com/statslab12/player.php?player_id=6556"/>
    <hyperlink ref="C75" r:id="rId148" display="http://wikipeba.com/statslab12/team_hist.php?team_id=85&amp;page=year&amp;year=2017"/>
    <hyperlink ref="B76" r:id="rId149" display="http://wikipeba.com/statslab12/player.php?player_id=10036"/>
    <hyperlink ref="C76" r:id="rId150" display="http://wikipeba.com/statslab12/team_hist.php?team_id=78&amp;page=year&amp;year=2017"/>
    <hyperlink ref="B77" r:id="rId151" display="http://wikipeba.com/statslab12/player.php?player_id=4859"/>
    <hyperlink ref="C77" r:id="rId152" display="http://wikipeba.com/statslab12/team_hist.php?team_id=96&amp;page=year&amp;year=2017"/>
    <hyperlink ref="B78" r:id="rId153" display="http://wikipeba.com/statslab12/player.php?player_id=7326"/>
    <hyperlink ref="C78" r:id="rId154" display="http://wikipeba.com/statslab12/team_hist.php?team_id=86&amp;page=year&amp;year=2017"/>
    <hyperlink ref="B79" r:id="rId155" display="http://wikipeba.com/statslab12/player.php?player_id=6167"/>
    <hyperlink ref="C79" r:id="rId156" display="http://wikipeba.com/statslab12/team_hist.php?team_id=78&amp;page=year&amp;year=2017"/>
    <hyperlink ref="B80" r:id="rId157" display="http://wikipeba.com/statslab12/player.php?player_id=1251"/>
    <hyperlink ref="C80" r:id="rId158" display="http://wikipeba.com/statslab12/team_hist.php?team_id=94&amp;page=year&amp;year=2017"/>
    <hyperlink ref="B81" r:id="rId159" display="http://wikipeba.com/statslab12/player.php?player_id=888"/>
    <hyperlink ref="C81" r:id="rId160" display="http://wikipeba.com/statslab12/team_hist.php?team_id=80&amp;page=year&amp;year=2017"/>
    <hyperlink ref="B82" r:id="rId161" display="http://wikipeba.com/statslab12/player.php?player_id=777"/>
    <hyperlink ref="C82" r:id="rId162" display="http://wikipeba.com/statslab12/team_hist.php?team_id=84&amp;page=year&amp;year=2017"/>
    <hyperlink ref="B83" r:id="rId163" display="http://wikipeba.com/statslab12/player.php?player_id=11206"/>
    <hyperlink ref="C83" r:id="rId164" display="http://wikipeba.com/statslab12/team_hist.php?team_id=95&amp;page=year&amp;year=2017"/>
    <hyperlink ref="B84" r:id="rId165" display="http://wikipeba.com/statslab12/player.php?player_id=9750"/>
    <hyperlink ref="C84" r:id="rId166" display="http://wikipeba.com/statslab12/team_hist.php?team_id=91&amp;page=year&amp;year=2017"/>
    <hyperlink ref="B85" r:id="rId167" display="http://wikipeba.com/statslab12/player.php?player_id=6047"/>
    <hyperlink ref="C85" r:id="rId168" display="http://wikipeba.com/statslab12/team_hist.php?team_id=82&amp;page=year&amp;year=2017"/>
    <hyperlink ref="B86" r:id="rId169" display="http://wikipeba.com/statslab12/player.php?player_id=9654"/>
    <hyperlink ref="C86" r:id="rId170" display="http://wikipeba.com/statslab12/team_hist.php?team_id=97&amp;page=year&amp;year=2017"/>
    <hyperlink ref="B87" r:id="rId171" display="http://wikipeba.com/statslab12/player.php?player_id=10572"/>
    <hyperlink ref="C87" r:id="rId172" display="http://wikipeba.com/statslab12/team_hist.php?team_id=84&amp;page=year&amp;year=2017"/>
    <hyperlink ref="B88" r:id="rId173" display="http://wikipeba.com/statslab12/player.php?player_id=1343"/>
    <hyperlink ref="C88" r:id="rId174" display="http://wikipeba.com/statslab12/team_hist.php?team_id=88&amp;page=year&amp;year=2017"/>
    <hyperlink ref="B89" r:id="rId175" display="http://wikipeba.com/statslab12/player.php?player_id=2525"/>
    <hyperlink ref="C89" r:id="rId176" display="http://wikipeba.com/statslab12/team_hist.php?team_id=98&amp;page=year&amp;year=2017"/>
    <hyperlink ref="B90" r:id="rId177" display="http://wikipeba.com/statslab12/player.php?player_id=10611"/>
    <hyperlink ref="C90" r:id="rId178" display="http://wikipeba.com/statslab12/team_hist.php?team_id=90&amp;page=year&amp;year=2017"/>
    <hyperlink ref="B91" r:id="rId179" display="http://wikipeba.com/statslab12/player.php?player_id=5150"/>
    <hyperlink ref="C91" r:id="rId180" display="http://wikipeba.com/statslab12/team_hist.php?team_id=81&amp;page=year&amp;year=2017"/>
    <hyperlink ref="B92" r:id="rId181" display="http://wikipeba.com/statslab12/player.php?player_id=218"/>
    <hyperlink ref="C92" r:id="rId182" display="http://wikipeba.com/statslab12/team_hist.php?team_id=99&amp;page=year&amp;year=2017"/>
    <hyperlink ref="B93" r:id="rId183" display="http://wikipeba.com/statslab12/player.php?player_id=1675"/>
    <hyperlink ref="C93" r:id="rId184" display="http://wikipeba.com/statslab12/team_hist.php?team_id=95&amp;page=year&amp;year=2017"/>
    <hyperlink ref="B94" r:id="rId185" display="http://wikipeba.com/statslab12/player.php?player_id=9839"/>
    <hyperlink ref="C94" r:id="rId186" display="http://wikipeba.com/statslab12/team_hist.php?team_id=88&amp;page=year&amp;year=2017"/>
    <hyperlink ref="B95" r:id="rId187" display="http://wikipeba.com/statslab12/player.php?player_id=126"/>
    <hyperlink ref="C95" r:id="rId188" display="http://wikipeba.com/statslab12/team_hist.php?team_id=93&amp;page=year&amp;year=2017"/>
    <hyperlink ref="B96" r:id="rId189" display="http://wikipeba.com/statslab12/player.php?player_id=10045"/>
    <hyperlink ref="C96" r:id="rId190" display="http://wikipeba.com/statslab12/team_hist.php?team_id=79&amp;page=year&amp;year=2017"/>
    <hyperlink ref="B97" r:id="rId191" display="http://wikipeba.com/statslab12/player.php?player_id=9159"/>
    <hyperlink ref="C97" r:id="rId192" display="http://wikipeba.com/statslab12/team_hist.php?team_id=88&amp;page=year&amp;year=2017"/>
    <hyperlink ref="B98" r:id="rId193" display="http://wikipeba.com/statslab12/player.php?player_id=3665"/>
    <hyperlink ref="C98" r:id="rId194" display="http://wikipeba.com/statslab12/team_hist.php?team_id=95&amp;page=year&amp;year=2017"/>
    <hyperlink ref="B99" r:id="rId195" display="http://wikipeba.com/statslab12/player.php?player_id=4670"/>
    <hyperlink ref="C99" r:id="rId196" display="http://wikipeba.com/statslab12/team_hist.php?team_id=89&amp;page=year&amp;year=2017"/>
    <hyperlink ref="B100" r:id="rId197" display="http://wikipeba.com/statslab12/player.php?player_id=3627"/>
    <hyperlink ref="C100" r:id="rId198" display="http://wikipeba.com/statslab12/team_hist.php?team_id=88&amp;page=year&amp;year=2017"/>
    <hyperlink ref="B101" r:id="rId199" display="http://wikipeba.com/statslab12/player.php?player_id=9999"/>
    <hyperlink ref="C101" r:id="rId200" display="http://wikipeba.com/statslab12/team_hist.php?team_id=82&amp;page=year&amp;year=2017"/>
    <hyperlink ref="B102" r:id="rId201" display="http://wikipeba.com/statslab12/player.php?player_id=4762"/>
    <hyperlink ref="C102" r:id="rId202" display="http://wikipeba.com/statslab12/team_hist.php?team_id=92&amp;page=year&amp;year=2017"/>
    <hyperlink ref="B103" r:id="rId203" display="http://wikipeba.com/statslab12/player.php?player_id=10316"/>
    <hyperlink ref="C103" r:id="rId204" display="http://wikipeba.com/statslab12/team_hist.php?team_id=97&amp;page=year&amp;year=2017"/>
    <hyperlink ref="B104" r:id="rId205" display="http://wikipeba.com/statslab12/player.php?player_id=2356"/>
    <hyperlink ref="C104" r:id="rId206" display="http://wikipeba.com/statslab12/team_hist.php?team_id=89&amp;page=year&amp;year=2017"/>
    <hyperlink ref="B105" r:id="rId207" display="http://wikipeba.com/statslab12/player.php?player_id=5890"/>
    <hyperlink ref="C105" r:id="rId208" display="http://wikipeba.com/statslab12/team_hist.php?team_id=98&amp;page=year&amp;year=2017"/>
    <hyperlink ref="B106" r:id="rId209" display="http://wikipeba.com/statslab12/player.php?player_id=10344"/>
    <hyperlink ref="C106" r:id="rId210" display="http://wikipeba.com/statslab12/team_hist.php?team_id=78&amp;page=year&amp;year=2017"/>
    <hyperlink ref="B107" r:id="rId211" display="http://wikipeba.com/statslab12/player.php?player_id=860"/>
    <hyperlink ref="C107" r:id="rId212" display="http://wikipeba.com/statslab12/team_hist.php?team_id=94&amp;page=year&amp;year=2017"/>
    <hyperlink ref="B108" r:id="rId213" display="http://wikipeba.com/statslab12/player.php?player_id=152"/>
    <hyperlink ref="C108" r:id="rId214" display="http://wikipeba.com/statslab12/team_hist.php?team_id=85&amp;page=year&amp;year=2017"/>
    <hyperlink ref="B109" r:id="rId215" display="http://wikipeba.com/statslab12/player.php?player_id=62"/>
    <hyperlink ref="C109" r:id="rId216" display="http://wikipeba.com/statslab12/team_hist.php?team_id=83&amp;page=year&amp;year=2017"/>
    <hyperlink ref="B110" r:id="rId217" display="http://wikipeba.com/statslab12/player.php?player_id=3937"/>
    <hyperlink ref="C110" r:id="rId218" display="http://wikipeba.com/statslab12/team_hist.php?team_id=94&amp;page=year&amp;year=2017"/>
    <hyperlink ref="B111" r:id="rId219" display="http://wikipeba.com/statslab12/player.php?player_id=8038"/>
    <hyperlink ref="C111" r:id="rId220" display="http://wikipeba.com/statslab12/team_hist.php?team_id=82&amp;page=year&amp;year=2017"/>
    <hyperlink ref="B112" r:id="rId221" display="http://wikipeba.com/statslab12/player.php?player_id=8048"/>
    <hyperlink ref="C112" r:id="rId222" display="http://wikipeba.com/statslab12/team_hist.php?team_id=92&amp;page=year&amp;year=2017"/>
    <hyperlink ref="B113" r:id="rId223" display="http://wikipeba.com/statslab12/player.php?player_id=4525"/>
    <hyperlink ref="C113" r:id="rId224" display="http://wikipeba.com/statslab12/team_hist.php?team_id=84&amp;page=year&amp;year=2017"/>
    <hyperlink ref="B114" r:id="rId225" display="http://wikipeba.com/statslab12/player.php?player_id=3209"/>
    <hyperlink ref="C114" r:id="rId226" display="http://wikipeba.com/statslab12/team_hist.php?team_id=81&amp;page=year&amp;year=2017"/>
    <hyperlink ref="B115" r:id="rId227" display="http://wikipeba.com/statslab12/player.php?player_id=11882"/>
    <hyperlink ref="C115" r:id="rId228" display="http://wikipeba.com/statslab12/team_hist.php?team_id=90&amp;page=year&amp;year=2017"/>
    <hyperlink ref="B116" r:id="rId229" display="http://wikipeba.com/statslab12/player.php?player_id=4907"/>
    <hyperlink ref="C116" r:id="rId230" display="http://wikipeba.com/statslab12/team_hist.php?team_id=88&amp;page=year&amp;year=2017"/>
    <hyperlink ref="B117" r:id="rId231" display="http://wikipeba.com/statslab12/player.php?player_id=10726"/>
    <hyperlink ref="C117" r:id="rId232" display="http://wikipeba.com/statslab12/team_hist.php?team_id=97&amp;page=year&amp;year=2017"/>
    <hyperlink ref="B118" r:id="rId233" display="http://wikipeba.com/statslab12/player.php?player_id=3351"/>
    <hyperlink ref="C118" r:id="rId234" display="http://wikipeba.com/statslab12/team_hist.php?team_id=90&amp;page=year&amp;year=2017"/>
    <hyperlink ref="B119" r:id="rId235" display="http://wikipeba.com/statslab12/player.php?player_id=7795"/>
    <hyperlink ref="C119" r:id="rId236" display="http://wikipeba.com/statslab12/team_hist.php?team_id=80&amp;page=year&amp;year=2017"/>
    <hyperlink ref="B120" r:id="rId237" display="http://wikipeba.com/statslab12/player.php?player_id=10445"/>
    <hyperlink ref="C120" r:id="rId238" display="http://wikipeba.com/statslab12/team_hist.php?team_id=77&amp;page=year&amp;year=2017"/>
    <hyperlink ref="B121" r:id="rId239" display="http://wikipeba.com/statslab12/player.php?player_id=4745"/>
    <hyperlink ref="C121" r:id="rId240" display="http://wikipeba.com/statslab12/team_hist.php?team_id=80&amp;page=year&amp;year=2017"/>
    <hyperlink ref="B122" r:id="rId241" display="http://wikipeba.com/statslab12/player.php?player_id=1352"/>
    <hyperlink ref="C122" r:id="rId242" display="http://wikipeba.com/statslab12/team_hist.php?team_id=82&amp;page=year&amp;year=2017"/>
    <hyperlink ref="B123" r:id="rId243" display="http://wikipeba.com/statslab12/player.php?player_id=1231"/>
    <hyperlink ref="C123" r:id="rId244" display="http://wikipeba.com/statslab12/team_hist.php?team_id=86&amp;page=year&amp;year=2017"/>
    <hyperlink ref="B124" r:id="rId245" display="http://wikipeba.com/statslab12/player.php?player_id=10561"/>
    <hyperlink ref="C124" r:id="rId246" display="http://wikipeba.com/statslab12/team_hist.php?team_id=91&amp;page=year&amp;year=2017"/>
    <hyperlink ref="B125" r:id="rId247" display="http://wikipeba.com/statslab12/player.php?player_id=3067"/>
    <hyperlink ref="C125" r:id="rId248" display="http://wikipeba.com/statslab12/team_hist.php?team_id=86&amp;page=year&amp;year=2017"/>
    <hyperlink ref="B126" r:id="rId249" display="http://wikipeba.com/statslab12/player.php?player_id=7592"/>
    <hyperlink ref="C126" r:id="rId250" display="http://wikipeba.com/statslab12/team_hist.php?team_id=81&amp;page=year&amp;year=2017"/>
    <hyperlink ref="B127" r:id="rId251" display="http://wikipeba.com/statslab12/player.php?player_id=9859"/>
    <hyperlink ref="C127" r:id="rId252" display="http://wikipeba.com/statslab12/team_hist.php?team_id=97&amp;page=year&amp;year=2017"/>
    <hyperlink ref="B128" r:id="rId253" display="http://wikipeba.com/statslab12/player.php?player_id=3735"/>
    <hyperlink ref="C128" r:id="rId254" display="http://wikipeba.com/statslab12/team_hist.php?team_id=81&amp;page=year&amp;year=2017"/>
    <hyperlink ref="B129" r:id="rId255" display="http://wikipeba.com/statslab12/player.php?player_id=10606"/>
    <hyperlink ref="C129" r:id="rId256" display="http://wikipeba.com/statslab12/team_hist.php?team_id=100&amp;page=year&amp;year=2017"/>
    <hyperlink ref="B130" r:id="rId257" display="http://wikipeba.com/statslab12/player.php?player_id=7033"/>
    <hyperlink ref="C130" r:id="rId258" display="http://wikipeba.com/statslab12/team_hist.php?team_id=98&amp;page=year&amp;year=2017"/>
    <hyperlink ref="B131" r:id="rId259" display="http://wikipeba.com/statslab12/player.php?player_id=3771"/>
    <hyperlink ref="C131" r:id="rId260" display="http://wikipeba.com/statslab12/team_hist.php?team_id=91&amp;page=year&amp;year=2017"/>
    <hyperlink ref="B132" r:id="rId261" display="http://wikipeba.com/statslab12/player.php?player_id=10367"/>
    <hyperlink ref="C132" r:id="rId262" display="http://wikipeba.com/statslab12/team_hist.php?team_id=98&amp;page=year&amp;year=2017"/>
    <hyperlink ref="B133" r:id="rId263" display="http://wikipeba.com/statslab12/player.php?player_id=13278"/>
    <hyperlink ref="C133" r:id="rId264" display="http://wikipeba.com/statslab12/team_hist.php?team_id=100&amp;page=year&amp;year=2017"/>
    <hyperlink ref="B134" r:id="rId265" display="http://wikipeba.com/statslab12/player.php?player_id=146"/>
    <hyperlink ref="C134" r:id="rId266" display="http://wikipeba.com/statslab12/team_hist.php?team_id=83&amp;page=year&amp;year=2017"/>
    <hyperlink ref="B135" r:id="rId267" display="http://wikipeba.com/statslab12/player.php?player_id=1099"/>
    <hyperlink ref="C135" r:id="rId268" display="http://wikipeba.com/statslab12/team_hist.php?team_id=89&amp;page=year&amp;year=2017"/>
    <hyperlink ref="B136" r:id="rId269" display="http://wikipeba.com/statslab12/player.php?player_id=4674"/>
    <hyperlink ref="C136" r:id="rId270" display="http://wikipeba.com/statslab12/team_hist.php?team_id=85&amp;page=year&amp;year=2017"/>
    <hyperlink ref="B137" r:id="rId271" display="http://wikipeba.com/statslab12/player.php?player_id=4884"/>
    <hyperlink ref="C137" r:id="rId272" display="http://wikipeba.com/statslab12/team_hist.php?team_id=77&amp;page=year&amp;year=2017"/>
    <hyperlink ref="B138" r:id="rId273" display="http://wikipeba.com/statslab12/player.php?player_id=5162"/>
    <hyperlink ref="C138" r:id="rId274" display="http://wikipeba.com/statslab12/team_hist.php?team_id=96&amp;page=year&amp;year=2017"/>
    <hyperlink ref="B139" r:id="rId275" display="http://wikipeba.com/statslab12/player.php?player_id=10757"/>
    <hyperlink ref="C139" r:id="rId276" display="http://wikipeba.com/statslab12/team_hist.php?team_id=78&amp;page=year&amp;year=2017"/>
    <hyperlink ref="B140" r:id="rId277" display="http://wikipeba.com/statslab12/player.php?player_id=4254"/>
    <hyperlink ref="C140" r:id="rId278" display="http://wikipeba.com/statslab12/team_hist.php?team_id=95&amp;page=year&amp;year=2017"/>
    <hyperlink ref="B141" r:id="rId279" display="http://wikipeba.com/statslab12/player.php?player_id=4569"/>
    <hyperlink ref="C141" r:id="rId280" display="http://wikipeba.com/statslab12/team_hist.php?team_id=83&amp;page=year&amp;year=2017"/>
    <hyperlink ref="B142" r:id="rId281" display="http://wikipeba.com/statslab12/player.php?player_id=2236"/>
    <hyperlink ref="C142" r:id="rId282" display="http://wikipeba.com/statslab12/team_hist.php?team_id=98&amp;page=year&amp;year=2017"/>
    <hyperlink ref="B143" r:id="rId283" display="http://wikipeba.com/statslab12/player.php?player_id=1178"/>
    <hyperlink ref="C143" r:id="rId284" display="http://wikipeba.com/statslab12/team_hist.php?team_id=92&amp;page=year&amp;year=2017"/>
    <hyperlink ref="B144" r:id="rId285" display="http://wikipeba.com/statslab12/player.php?player_id=4552"/>
    <hyperlink ref="C144" r:id="rId286" display="http://wikipeba.com/statslab12/team_hist.php?team_id=87&amp;page=year&amp;year=2017"/>
    <hyperlink ref="B145" r:id="rId287" display="http://wikipeba.com/statslab12/player.php?player_id=592"/>
    <hyperlink ref="C145" r:id="rId288" display="http://wikipeba.com/statslab12/team_hist.php?team_id=98&amp;page=year&amp;year=2017"/>
    <hyperlink ref="B146" r:id="rId289" display="http://wikipeba.com/statslab12/player.php?player_id=3736"/>
    <hyperlink ref="C146" r:id="rId290" display="http://wikipeba.com/statslab12/team_hist.php?team_id=85&amp;page=year&amp;year=2017"/>
    <hyperlink ref="B147" r:id="rId291" display="http://wikipeba.com/statslab12/player.php?player_id=9325"/>
    <hyperlink ref="C147" r:id="rId292" display="http://wikipeba.com/statslab12/team_hist.php?team_id=84&amp;page=year&amp;year=2017"/>
    <hyperlink ref="B148" r:id="rId293" display="http://wikipeba.com/statslab12/player.php?player_id=450"/>
    <hyperlink ref="C148" r:id="rId294" display="http://wikipeba.com/statslab12/team_hist.php?team_id=79&amp;page=year&amp;year=2017"/>
    <hyperlink ref="B149" r:id="rId295" display="http://wikipeba.com/statslab12/player.php?player_id=5148"/>
    <hyperlink ref="C149" r:id="rId296" display="http://wikipeba.com/statslab12/team_hist.php?team_id=81&amp;page=year&amp;year=2017"/>
    <hyperlink ref="B150" r:id="rId297" display="http://wikipeba.com/statslab12/player.php?player_id=10139"/>
    <hyperlink ref="C150" r:id="rId298" display="http://wikipeba.com/statslab12/team_hist.php?team_id=81&amp;page=year&amp;year=2017"/>
    <hyperlink ref="B151" r:id="rId299" display="http://wikipeba.com/statslab12/player.php?player_id=4429"/>
    <hyperlink ref="C151" r:id="rId300" display="http://wikipeba.com/statslab12/team_hist.php?team_id=81&amp;page=year&amp;year=2017"/>
    <hyperlink ref="B152" r:id="rId301" display="http://wikipeba.com/statslab12/player.php?player_id=4498"/>
    <hyperlink ref="C152" r:id="rId302" display="http://wikipeba.com/statslab12/team_hist.php?team_id=100&amp;page=year&amp;year=2017"/>
    <hyperlink ref="B153" r:id="rId303" display="http://wikipeba.com/statslab12/player.php?player_id=2"/>
    <hyperlink ref="C153" r:id="rId304" display="http://wikipeba.com/statslab12/team_hist.php?team_id=91&amp;page=year&amp;year=2017"/>
    <hyperlink ref="B154" r:id="rId305" display="http://wikipeba.com/statslab12/player.php?player_id=918"/>
    <hyperlink ref="C154" r:id="rId306" display="http://wikipeba.com/statslab12/team_hist.php?team_id=95&amp;page=year&amp;year=2017"/>
    <hyperlink ref="B155" r:id="rId307" display="http://wikipeba.com/statslab12/player.php?player_id=8006"/>
    <hyperlink ref="C155" r:id="rId308" display="http://wikipeba.com/statslab12/team_hist.php?team_id=81&amp;page=year&amp;year=2017"/>
    <hyperlink ref="B156" r:id="rId309" display="http://wikipeba.com/statslab12/player.php?player_id=3174"/>
    <hyperlink ref="C156" r:id="rId310" display="http://wikipeba.com/statslab12/team_hist.php?team_id=96&amp;page=year&amp;year=2017"/>
    <hyperlink ref="B157" r:id="rId311" display="http://wikipeba.com/statslab12/player.php?player_id=6917"/>
    <hyperlink ref="C157" r:id="rId312" display="http://wikipeba.com/statslab12/team_hist.php?team_id=96&amp;page=year&amp;year=2017"/>
    <hyperlink ref="B158" r:id="rId313" display="http://wikipeba.com/statslab12/player.php?player_id=10041"/>
    <hyperlink ref="C158" r:id="rId314" display="http://wikipeba.com/statslab12/team_hist.php?team_id=86&amp;page=year&amp;year=2017"/>
    <hyperlink ref="B159" r:id="rId315" display="http://wikipeba.com/statslab12/player.php?player_id=3010"/>
    <hyperlink ref="C159" r:id="rId316" display="http://wikipeba.com/statslab12/team_hist.php?team_id=84&amp;page=year&amp;year=2017"/>
    <hyperlink ref="B160" r:id="rId317" display="http://wikipeba.com/statslab12/player.php?player_id=9951"/>
    <hyperlink ref="C160" r:id="rId318" display="http://wikipeba.com/statslab12/team_hist.php?team_id=84&amp;page=year&amp;year=2017"/>
    <hyperlink ref="B161" r:id="rId319" display="http://wikipeba.com/statslab12/player.php?player_id=4331"/>
    <hyperlink ref="C161" r:id="rId320" display="http://wikipeba.com/statslab12/team_hist.php?team_id=95&amp;page=year&amp;year=2017"/>
    <hyperlink ref="B162" r:id="rId321" display="http://wikipeba.com/statslab12/player.php?player_id=10028"/>
    <hyperlink ref="C162" r:id="rId322" display="http://wikipeba.com/statslab12/team_hist.php?team_id=93&amp;page=year&amp;year=2017"/>
    <hyperlink ref="B163" r:id="rId323" display="http://wikipeba.com/statslab12/player.php?player_id=4694"/>
    <hyperlink ref="C163" r:id="rId324" display="http://wikipeba.com/statslab12/team_hist.php?team_id=80&amp;page=year&amp;year=2017"/>
    <hyperlink ref="B164" r:id="rId325" display="http://wikipeba.com/statslab12/player.php?player_id=3803"/>
    <hyperlink ref="C164" r:id="rId326" display="http://wikipeba.com/statslab12/team_hist.php?team_id=79&amp;page=year&amp;year=2017"/>
    <hyperlink ref="B165" r:id="rId327" display="http://wikipeba.com/statslab12/player.php?player_id=3804"/>
    <hyperlink ref="C165" r:id="rId328" display="http://wikipeba.com/statslab12/team_hist.php?team_id=95&amp;page=year&amp;year=2017"/>
    <hyperlink ref="B166" r:id="rId329" display="http://wikipeba.com/statslab12/player.php?player_id=7621"/>
    <hyperlink ref="C166" r:id="rId330" display="http://wikipeba.com/statslab12/team_hist.php?team_id=99&amp;page=year&amp;year=2017"/>
    <hyperlink ref="B167" r:id="rId331" display="http://wikipeba.com/statslab12/player.php?player_id=4866"/>
    <hyperlink ref="C167" r:id="rId332" display="http://wikipeba.com/statslab12/team_hist.php?team_id=86&amp;page=year&amp;year=2017"/>
    <hyperlink ref="B168" r:id="rId333" display="http://wikipeba.com/statslab12/player.php?player_id=2119"/>
    <hyperlink ref="C168" r:id="rId334" display="http://wikipeba.com/statslab12/team_hist.php?team_id=94&amp;page=year&amp;year=2017"/>
    <hyperlink ref="B169" r:id="rId335" display="http://wikipeba.com/statslab12/player.php?player_id=9775"/>
    <hyperlink ref="C169" r:id="rId336" display="http://wikipeba.com/statslab12/team_hist.php?team_id=87&amp;page=year&amp;year=2017"/>
    <hyperlink ref="B170" r:id="rId337" display="http://wikipeba.com/statslab12/player.php?player_id=7818"/>
    <hyperlink ref="C170" r:id="rId338" display="http://wikipeba.com/statslab12/team_hist.php?team_id=85&amp;page=year&amp;year=2017"/>
    <hyperlink ref="B171" r:id="rId339" display="http://wikipeba.com/statslab12/player.php?player_id=3377"/>
    <hyperlink ref="C171" r:id="rId340" display="http://wikipeba.com/statslab12/team_hist.php?team_id=82&amp;page=year&amp;year=2017"/>
    <hyperlink ref="B172" r:id="rId341" display="http://wikipeba.com/statslab12/player.php?player_id=10416"/>
    <hyperlink ref="C172" r:id="rId342" display="http://wikipeba.com/statslab12/team_hist.php?team_id=93&amp;page=year&amp;year=2017"/>
    <hyperlink ref="B173" r:id="rId343" display="http://wikipeba.com/statslab12/player.php?player_id=3693"/>
    <hyperlink ref="C173" r:id="rId344" display="http://wikipeba.com/statslab12/team_hist.php?team_id=93&amp;page=year&amp;year=2017"/>
    <hyperlink ref="B174" r:id="rId345" display="http://wikipeba.com/statslab12/player.php?player_id=3699"/>
    <hyperlink ref="C174" r:id="rId346" display="http://wikipeba.com/statslab12/team_hist.php?team_id=93&amp;page=year&amp;year=2017"/>
    <hyperlink ref="B175" r:id="rId347" display="http://wikipeba.com/statslab12/player.php?player_id=4722"/>
    <hyperlink ref="C175" r:id="rId348" display="http://wikipeba.com/statslab12/team_hist.php?team_id=80&amp;page=year&amp;year=2017"/>
    <hyperlink ref="B176" r:id="rId349" display="http://wikipeba.com/statslab12/player.php?player_id=4468"/>
    <hyperlink ref="C176" r:id="rId350" display="http://wikipeba.com/statslab12/team_hist.php?team_id=96&amp;page=year&amp;year=2017"/>
    <hyperlink ref="B177" r:id="rId351" display="http://wikipeba.com/statslab12/player.php?player_id=5516"/>
    <hyperlink ref="C177" r:id="rId352" display="http://wikipeba.com/statslab12/team_hist.php?team_id=85&amp;page=year&amp;year=2017"/>
    <hyperlink ref="B178" r:id="rId353" display="http://wikipeba.com/statslab12/player.php?player_id=7798"/>
    <hyperlink ref="C178" r:id="rId354" display="http://wikipeba.com/statslab12/team_hist.php?team_id=93&amp;page=year&amp;year=2017"/>
    <hyperlink ref="B179" r:id="rId355" display="http://wikipeba.com/statslab12/player.php?player_id=700"/>
    <hyperlink ref="C179" r:id="rId356" display="http://wikipeba.com/statslab12/team_hist.php?team_id=85&amp;page=year&amp;year=2017"/>
    <hyperlink ref="B180" r:id="rId357" display="http://wikipeba.com/statslab12/player.php?player_id=2960"/>
    <hyperlink ref="C180" r:id="rId358" display="http://wikipeba.com/statslab12/team_hist.php?team_id=84&amp;page=year&amp;year=2017"/>
    <hyperlink ref="B181" r:id="rId359" display="http://wikipeba.com/statslab12/player.php?player_id=2821"/>
    <hyperlink ref="C181" r:id="rId360" display="http://wikipeba.com/statslab12/team_hist.php?team_id=80&amp;page=year&amp;year=2017"/>
    <hyperlink ref="B182" r:id="rId361" display="http://wikipeba.com/statslab12/player.php?player_id=1842"/>
    <hyperlink ref="C182" r:id="rId362" display="http://wikipeba.com/statslab12/team_hist.php?team_id=100&amp;page=year&amp;year=2017"/>
    <hyperlink ref="B183" r:id="rId363" display="http://wikipeba.com/statslab12/player.php?player_id=4119"/>
    <hyperlink ref="C183" r:id="rId364" display="http://wikipeba.com/statslab12/team_hist.php?team_id=77&amp;page=year&amp;year=2017"/>
    <hyperlink ref="B184" r:id="rId365" display="http://wikipeba.com/statslab12/player.php?player_id=11960"/>
    <hyperlink ref="C184" r:id="rId366" display="http://wikipeba.com/statslab12/team_hist.php?team_id=88&amp;page=year&amp;year=2017"/>
    <hyperlink ref="B185" r:id="rId367" display="http://wikipeba.com/statslab12/player.php?player_id=4625"/>
    <hyperlink ref="C185" r:id="rId368" display="http://wikipeba.com/statslab12/team_hist.php?team_id=89&amp;page=year&amp;year=2017"/>
    <hyperlink ref="B186" r:id="rId369" display="http://wikipeba.com/statslab12/player.php?player_id=3103"/>
    <hyperlink ref="C186" r:id="rId370" display="http://wikipeba.com/statslab12/team_hist.php?team_id=82&amp;page=year&amp;year=2017"/>
    <hyperlink ref="B187" r:id="rId371" display="http://wikipeba.com/statslab12/player.php?player_id=8075"/>
    <hyperlink ref="C187" r:id="rId372" display="http://wikipeba.com/statslab12/team_hist.php?team_id=96&amp;page=year&amp;year=2017"/>
    <hyperlink ref="B188" r:id="rId373" display="http://wikipeba.com/statslab12/player.php?player_id=1406"/>
    <hyperlink ref="C188" r:id="rId374" display="http://wikipeba.com/statslab12/team_hist.php?team_id=77&amp;page=year&amp;year=2017"/>
    <hyperlink ref="B189" r:id="rId375" display="http://wikipeba.com/statslab12/player.php?player_id=2371"/>
    <hyperlink ref="C189" r:id="rId376" display="http://wikipeba.com/statslab12/team_hist.php?team_id=79&amp;page=year&amp;year=2017"/>
    <hyperlink ref="B190" r:id="rId377" display="http://wikipeba.com/statslab12/player.php?player_id=2841"/>
    <hyperlink ref="C190" r:id="rId378" display="http://wikipeba.com/statslab12/team_hist.php?team_id=98&amp;page=year&amp;year=2017"/>
    <hyperlink ref="B191" r:id="rId379" display="http://wikipeba.com/statslab12/player.php?player_id=3450"/>
    <hyperlink ref="C191" r:id="rId380" display="http://wikipeba.com/statslab12/team_hist.php?team_id=86&amp;page=year&amp;year=2017"/>
    <hyperlink ref="B192" r:id="rId381" display="http://wikipeba.com/statslab12/player.php?player_id=2966"/>
    <hyperlink ref="C192" r:id="rId382" display="http://wikipeba.com/statslab12/team_hist.php?team_id=92&amp;page=year&amp;year=2017"/>
    <hyperlink ref="B193" r:id="rId383" display="http://wikipeba.com/statslab12/player.php?player_id=9799"/>
    <hyperlink ref="C193" r:id="rId384" display="http://wikipeba.com/statslab12/team_hist.php?team_id=88&amp;page=year&amp;year=2017"/>
    <hyperlink ref="B194" r:id="rId385" display="http://wikipeba.com/statslab12/player.php?player_id=1834"/>
    <hyperlink ref="C194" r:id="rId386" display="http://wikipeba.com/statslab12/team_hist.php?team_id=94&amp;page=year&amp;year=2017"/>
    <hyperlink ref="B195" r:id="rId387" display="http://wikipeba.com/statslab12/player.php?player_id=4528"/>
    <hyperlink ref="C195" r:id="rId388" display="http://wikipeba.com/statslab12/team_hist.php?team_id=87&amp;page=year&amp;year=2017"/>
    <hyperlink ref="B196" r:id="rId389" display="http://wikipeba.com/statslab12/player.php?player_id=6096"/>
    <hyperlink ref="C196" r:id="rId390" display="http://wikipeba.com/statslab12/team_hist.php?team_id=79&amp;page=year&amp;year=2017"/>
    <hyperlink ref="B197" r:id="rId391" display="http://wikipeba.com/statslab12/player.php?player_id=4529"/>
    <hyperlink ref="C197" r:id="rId392" display="http://wikipeba.com/statslab12/team_hist.php?team_id=84&amp;page=year&amp;year=2017"/>
    <hyperlink ref="B198" r:id="rId393" display="http://wikipeba.com/statslab12/player.php?player_id=1676"/>
    <hyperlink ref="C198" r:id="rId394" display="http://wikipeba.com/statslab12/team_hist.php?team_id=77&amp;page=year&amp;year=2017"/>
    <hyperlink ref="B199" r:id="rId395" display="http://wikipeba.com/statslab12/player.php?player_id=10850"/>
    <hyperlink ref="C199" r:id="rId396" display="http://wikipeba.com/statslab12/team_hist.php?team_id=93&amp;page=year&amp;year=2017"/>
    <hyperlink ref="B200" r:id="rId397" display="http://wikipeba.com/statslab12/player.php?player_id=5548"/>
    <hyperlink ref="C200" r:id="rId398" display="http://wikipeba.com/statslab12/team_hist.php?team_id=86&amp;page=year&amp;year=2017"/>
    <hyperlink ref="B201" r:id="rId399" display="http://wikipeba.com/statslab12/player.php?player_id=4502"/>
    <hyperlink ref="C201" r:id="rId400" display="http://wikipeba.com/statslab12/team_hist.php?team_id=92&amp;page=year&amp;year=2017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Y203"/>
  <sheetViews>
    <sheetView workbookViewId="0">
      <selection activeCell="E12" sqref="E12"/>
    </sheetView>
  </sheetViews>
  <sheetFormatPr defaultRowHeight="15"/>
  <cols>
    <col min="1" max="1" width="4.42578125" bestFit="1" customWidth="1"/>
    <col min="2" max="2" width="25" customWidth="1"/>
    <col min="3" max="3" width="8.5703125" customWidth="1"/>
    <col min="4" max="4" width="4.28515625" bestFit="1" customWidth="1"/>
    <col min="5" max="5" width="4.5703125" bestFit="1" customWidth="1"/>
    <col min="6" max="6" width="5.28515625" bestFit="1" customWidth="1"/>
    <col min="7" max="7" width="3" bestFit="1" customWidth="1"/>
    <col min="8" max="8" width="3.42578125" bestFit="1" customWidth="1"/>
    <col min="9" max="10" width="3" bestFit="1" customWidth="1"/>
    <col min="11" max="11" width="3.28515625" bestFit="1" customWidth="1"/>
    <col min="12" max="12" width="4.5703125" bestFit="1" customWidth="1"/>
    <col min="13" max="13" width="5.5703125" bestFit="1" customWidth="1"/>
    <col min="14" max="16" width="4" bestFit="1" customWidth="1"/>
    <col min="17" max="17" width="3.42578125" bestFit="1" customWidth="1"/>
    <col min="18" max="19" width="4" bestFit="1" customWidth="1"/>
    <col min="20" max="20" width="4.5703125" bestFit="1" customWidth="1"/>
    <col min="21" max="21" width="3.42578125" bestFit="1" customWidth="1"/>
    <col min="22" max="22" width="4.7109375" bestFit="1" customWidth="1"/>
    <col min="23" max="23" width="6" bestFit="1" customWidth="1"/>
    <col min="24" max="24" width="5.7109375" bestFit="1" customWidth="1"/>
    <col min="25" max="25" width="5.5703125" bestFit="1" customWidth="1"/>
  </cols>
  <sheetData>
    <row r="1" spans="1:25" ht="15.75" thickBo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113</v>
      </c>
      <c r="I1" s="1" t="s">
        <v>114</v>
      </c>
      <c r="J1" s="1" t="s">
        <v>115</v>
      </c>
      <c r="K1" s="1" t="s">
        <v>116</v>
      </c>
      <c r="L1" s="1" t="s">
        <v>117</v>
      </c>
      <c r="M1" s="1" t="s">
        <v>118</v>
      </c>
      <c r="N1" s="1" t="s">
        <v>119</v>
      </c>
      <c r="O1" s="1" t="s">
        <v>13</v>
      </c>
      <c r="P1" s="1" t="s">
        <v>120</v>
      </c>
      <c r="Q1" s="1" t="s">
        <v>11</v>
      </c>
      <c r="R1" s="1" t="s">
        <v>14</v>
      </c>
      <c r="S1" s="1" t="s">
        <v>15</v>
      </c>
      <c r="T1" s="1" t="s">
        <v>121</v>
      </c>
      <c r="U1" s="1" t="s">
        <v>122</v>
      </c>
      <c r="V1" s="1" t="s">
        <v>123</v>
      </c>
      <c r="W1" s="1" t="s">
        <v>124</v>
      </c>
      <c r="X1" s="1" t="s">
        <v>20</v>
      </c>
      <c r="Y1" s="1" t="s">
        <v>181</v>
      </c>
    </row>
    <row r="2" spans="1:25" ht="15.75" thickBot="1">
      <c r="A2" s="3">
        <v>1</v>
      </c>
      <c r="B2" s="4" t="s">
        <v>146</v>
      </c>
      <c r="C2" s="4" t="s">
        <v>46</v>
      </c>
      <c r="D2" s="3" t="s">
        <v>126</v>
      </c>
      <c r="E2" s="3">
        <v>27</v>
      </c>
      <c r="F2" s="3">
        <v>2018</v>
      </c>
      <c r="G2" s="3">
        <v>33</v>
      </c>
      <c r="H2" s="3">
        <v>33</v>
      </c>
      <c r="I2" s="3">
        <v>13</v>
      </c>
      <c r="J2" s="3">
        <v>13</v>
      </c>
      <c r="K2" s="3">
        <v>0</v>
      </c>
      <c r="L2" s="3">
        <v>2.62</v>
      </c>
      <c r="M2" s="3">
        <v>251</v>
      </c>
      <c r="N2" s="3">
        <v>211</v>
      </c>
      <c r="O2" s="3">
        <v>79</v>
      </c>
      <c r="P2" s="3">
        <v>73</v>
      </c>
      <c r="Q2" s="3">
        <v>20</v>
      </c>
      <c r="R2" s="3">
        <v>44</v>
      </c>
      <c r="S2" s="3">
        <v>184</v>
      </c>
      <c r="T2" s="3">
        <v>0</v>
      </c>
      <c r="U2" s="3">
        <v>5</v>
      </c>
      <c r="V2" s="3">
        <v>1</v>
      </c>
      <c r="W2" s="3">
        <v>1.02</v>
      </c>
      <c r="X2" s="3">
        <v>67</v>
      </c>
      <c r="Y2" s="5">
        <f t="shared" ref="Y2:Y65" si="0">(3*(M2)+4*I2-4*J2+5*K2+S2-2*N2-2*R2-Q2)</f>
        <v>407</v>
      </c>
    </row>
    <row r="3" spans="1:25" ht="15.75" thickBot="1">
      <c r="A3" s="6">
        <v>2</v>
      </c>
      <c r="B3" s="7" t="s">
        <v>520</v>
      </c>
      <c r="C3" s="7" t="s">
        <v>35</v>
      </c>
      <c r="D3" s="6" t="s">
        <v>126</v>
      </c>
      <c r="E3" s="6">
        <v>22</v>
      </c>
      <c r="F3" s="6">
        <v>2018</v>
      </c>
      <c r="G3" s="6">
        <v>33</v>
      </c>
      <c r="H3" s="6">
        <v>33</v>
      </c>
      <c r="I3" s="6">
        <v>15</v>
      </c>
      <c r="J3" s="6">
        <v>15</v>
      </c>
      <c r="K3" s="6">
        <v>0</v>
      </c>
      <c r="L3" s="6">
        <v>2.68</v>
      </c>
      <c r="M3" s="6">
        <v>238</v>
      </c>
      <c r="N3" s="6">
        <v>202</v>
      </c>
      <c r="O3" s="6">
        <v>77</v>
      </c>
      <c r="P3" s="6">
        <v>71</v>
      </c>
      <c r="Q3" s="6">
        <v>17</v>
      </c>
      <c r="R3" s="6">
        <v>42</v>
      </c>
      <c r="S3" s="6">
        <v>205</v>
      </c>
      <c r="T3" s="6">
        <v>0</v>
      </c>
      <c r="U3" s="6">
        <v>5</v>
      </c>
      <c r="V3" s="6">
        <v>2</v>
      </c>
      <c r="W3" s="6">
        <v>1.03</v>
      </c>
      <c r="X3" s="6">
        <v>61.6</v>
      </c>
      <c r="Y3" s="8">
        <f t="shared" si="0"/>
        <v>414</v>
      </c>
    </row>
    <row r="4" spans="1:25" ht="15.75" thickBot="1">
      <c r="A4" s="3">
        <v>3</v>
      </c>
      <c r="B4" s="4" t="s">
        <v>327</v>
      </c>
      <c r="C4" s="4" t="s">
        <v>46</v>
      </c>
      <c r="D4" s="3" t="s">
        <v>126</v>
      </c>
      <c r="E4" s="3">
        <v>29</v>
      </c>
      <c r="F4" s="3">
        <v>2018</v>
      </c>
      <c r="G4" s="3">
        <v>32</v>
      </c>
      <c r="H4" s="3">
        <v>32</v>
      </c>
      <c r="I4" s="3">
        <v>17</v>
      </c>
      <c r="J4" s="3">
        <v>10</v>
      </c>
      <c r="K4" s="3">
        <v>0</v>
      </c>
      <c r="L4" s="3">
        <v>2.52</v>
      </c>
      <c r="M4" s="3">
        <v>221.3</v>
      </c>
      <c r="N4" s="3">
        <v>165</v>
      </c>
      <c r="O4" s="3">
        <v>68</v>
      </c>
      <c r="P4" s="3">
        <v>62</v>
      </c>
      <c r="Q4" s="3">
        <v>20</v>
      </c>
      <c r="R4" s="3">
        <v>35</v>
      </c>
      <c r="S4" s="3">
        <v>181</v>
      </c>
      <c r="T4" s="3">
        <v>0</v>
      </c>
      <c r="U4" s="3">
        <v>2</v>
      </c>
      <c r="V4" s="3">
        <v>1</v>
      </c>
      <c r="W4" s="3">
        <v>0.9</v>
      </c>
      <c r="X4" s="3">
        <v>61.4</v>
      </c>
      <c r="Y4" s="5">
        <f t="shared" si="0"/>
        <v>452.90000000000009</v>
      </c>
    </row>
    <row r="5" spans="1:25" ht="15.75" thickBot="1">
      <c r="A5" s="6">
        <v>4</v>
      </c>
      <c r="B5" s="7" t="s">
        <v>516</v>
      </c>
      <c r="C5" s="7" t="s">
        <v>206</v>
      </c>
      <c r="D5" s="6" t="s">
        <v>126</v>
      </c>
      <c r="E5" s="6">
        <v>24</v>
      </c>
      <c r="F5" s="6">
        <v>2018</v>
      </c>
      <c r="G5" s="6">
        <v>35</v>
      </c>
      <c r="H5" s="6">
        <v>35</v>
      </c>
      <c r="I5" s="6">
        <v>19</v>
      </c>
      <c r="J5" s="6">
        <v>10</v>
      </c>
      <c r="K5" s="6">
        <v>0</v>
      </c>
      <c r="L5" s="6">
        <v>2.5299999999999998</v>
      </c>
      <c r="M5" s="6">
        <v>224</v>
      </c>
      <c r="N5" s="6">
        <v>203</v>
      </c>
      <c r="O5" s="6">
        <v>70</v>
      </c>
      <c r="P5" s="6">
        <v>63</v>
      </c>
      <c r="Q5" s="6">
        <v>16</v>
      </c>
      <c r="R5" s="6">
        <v>32</v>
      </c>
      <c r="S5" s="6">
        <v>222</v>
      </c>
      <c r="T5" s="6">
        <v>0</v>
      </c>
      <c r="U5" s="6">
        <v>2</v>
      </c>
      <c r="V5" s="6">
        <v>1</v>
      </c>
      <c r="W5" s="6">
        <v>1.05</v>
      </c>
      <c r="X5" s="6">
        <v>60.8</v>
      </c>
      <c r="Y5" s="8">
        <f t="shared" si="0"/>
        <v>444</v>
      </c>
    </row>
    <row r="6" spans="1:25" ht="15.75" thickBot="1">
      <c r="A6" s="3">
        <v>5</v>
      </c>
      <c r="B6" s="4" t="s">
        <v>519</v>
      </c>
      <c r="C6" s="4" t="s">
        <v>206</v>
      </c>
      <c r="D6" s="3" t="s">
        <v>126</v>
      </c>
      <c r="E6" s="3">
        <v>24</v>
      </c>
      <c r="F6" s="3">
        <v>2018</v>
      </c>
      <c r="G6" s="3">
        <v>32</v>
      </c>
      <c r="H6" s="3">
        <v>32</v>
      </c>
      <c r="I6" s="3">
        <v>11</v>
      </c>
      <c r="J6" s="3">
        <v>5</v>
      </c>
      <c r="K6" s="3">
        <v>0</v>
      </c>
      <c r="L6" s="3">
        <v>2.27</v>
      </c>
      <c r="M6" s="3">
        <v>198.7</v>
      </c>
      <c r="N6" s="3">
        <v>162</v>
      </c>
      <c r="O6" s="3">
        <v>54</v>
      </c>
      <c r="P6" s="3">
        <v>50</v>
      </c>
      <c r="Q6" s="3">
        <v>18</v>
      </c>
      <c r="R6" s="3">
        <v>26</v>
      </c>
      <c r="S6" s="3">
        <v>233</v>
      </c>
      <c r="T6" s="3">
        <v>0</v>
      </c>
      <c r="U6" s="3">
        <v>0</v>
      </c>
      <c r="V6" s="3">
        <v>0</v>
      </c>
      <c r="W6" s="3">
        <v>0.95</v>
      </c>
      <c r="X6" s="3">
        <v>60</v>
      </c>
      <c r="Y6" s="5">
        <f t="shared" si="0"/>
        <v>459.09999999999991</v>
      </c>
    </row>
    <row r="7" spans="1:25" ht="15.75" thickBot="1">
      <c r="A7" s="6">
        <v>6</v>
      </c>
      <c r="B7" s="7" t="s">
        <v>419</v>
      </c>
      <c r="C7" s="7" t="s">
        <v>39</v>
      </c>
      <c r="D7" s="6" t="s">
        <v>126</v>
      </c>
      <c r="E7" s="6">
        <v>26</v>
      </c>
      <c r="F7" s="6">
        <v>2018</v>
      </c>
      <c r="G7" s="6">
        <v>32</v>
      </c>
      <c r="H7" s="6">
        <v>32</v>
      </c>
      <c r="I7" s="6">
        <v>13</v>
      </c>
      <c r="J7" s="6">
        <v>8</v>
      </c>
      <c r="K7" s="6">
        <v>0</v>
      </c>
      <c r="L7" s="6">
        <v>2.54</v>
      </c>
      <c r="M7" s="6">
        <v>223.7</v>
      </c>
      <c r="N7" s="6">
        <v>193</v>
      </c>
      <c r="O7" s="6">
        <v>73</v>
      </c>
      <c r="P7" s="6">
        <v>63</v>
      </c>
      <c r="Q7" s="6">
        <v>12</v>
      </c>
      <c r="R7" s="6">
        <v>51</v>
      </c>
      <c r="S7" s="6">
        <v>169</v>
      </c>
      <c r="T7" s="6">
        <v>0</v>
      </c>
      <c r="U7" s="6">
        <v>0</v>
      </c>
      <c r="V7" s="6">
        <v>0</v>
      </c>
      <c r="W7" s="6">
        <v>1.0900000000000001</v>
      </c>
      <c r="X7" s="6">
        <v>58.4</v>
      </c>
      <c r="Y7" s="8">
        <f t="shared" si="0"/>
        <v>360.09999999999991</v>
      </c>
    </row>
    <row r="8" spans="1:25" ht="15.75" thickBot="1">
      <c r="A8" s="3">
        <v>7</v>
      </c>
      <c r="B8" s="4" t="s">
        <v>125</v>
      </c>
      <c r="C8" s="4" t="s">
        <v>39</v>
      </c>
      <c r="D8" s="3" t="s">
        <v>126</v>
      </c>
      <c r="E8" s="3">
        <v>32</v>
      </c>
      <c r="F8" s="3">
        <v>2018</v>
      </c>
      <c r="G8" s="3">
        <v>24</v>
      </c>
      <c r="H8" s="3">
        <v>24</v>
      </c>
      <c r="I8" s="3">
        <v>10</v>
      </c>
      <c r="J8" s="3">
        <v>6</v>
      </c>
      <c r="K8" s="3">
        <v>0</v>
      </c>
      <c r="L8" s="3">
        <v>1.94</v>
      </c>
      <c r="M8" s="3">
        <v>176.3</v>
      </c>
      <c r="N8" s="3">
        <v>142</v>
      </c>
      <c r="O8" s="3">
        <v>44</v>
      </c>
      <c r="P8" s="3">
        <v>38</v>
      </c>
      <c r="Q8" s="3">
        <v>10</v>
      </c>
      <c r="R8" s="3">
        <v>15</v>
      </c>
      <c r="S8" s="3">
        <v>157</v>
      </c>
      <c r="T8" s="3">
        <v>0</v>
      </c>
      <c r="U8" s="3">
        <v>1</v>
      </c>
      <c r="V8" s="3">
        <v>0</v>
      </c>
      <c r="W8" s="3">
        <v>0.89</v>
      </c>
      <c r="X8" s="3">
        <v>58.1</v>
      </c>
      <c r="Y8" s="5">
        <f t="shared" si="0"/>
        <v>377.90000000000009</v>
      </c>
    </row>
    <row r="9" spans="1:25" ht="15.75" thickBot="1">
      <c r="A9" s="6">
        <v>8</v>
      </c>
      <c r="B9" s="7" t="s">
        <v>695</v>
      </c>
      <c r="C9" s="7" t="s">
        <v>43</v>
      </c>
      <c r="D9" s="6" t="s">
        <v>126</v>
      </c>
      <c r="E9" s="6">
        <v>24</v>
      </c>
      <c r="F9" s="6">
        <v>2018</v>
      </c>
      <c r="G9" s="6">
        <v>33</v>
      </c>
      <c r="H9" s="6">
        <v>33</v>
      </c>
      <c r="I9" s="6">
        <v>16</v>
      </c>
      <c r="J9" s="6">
        <v>9</v>
      </c>
      <c r="K9" s="6">
        <v>0</v>
      </c>
      <c r="L9" s="6">
        <v>2.62</v>
      </c>
      <c r="M9" s="6">
        <v>226.7</v>
      </c>
      <c r="N9" s="6">
        <v>185</v>
      </c>
      <c r="O9" s="6">
        <v>71</v>
      </c>
      <c r="P9" s="6">
        <v>66</v>
      </c>
      <c r="Q9" s="6">
        <v>18</v>
      </c>
      <c r="R9" s="6">
        <v>60</v>
      </c>
      <c r="S9" s="6">
        <v>212</v>
      </c>
      <c r="T9" s="6">
        <v>0</v>
      </c>
      <c r="U9" s="6">
        <v>0</v>
      </c>
      <c r="V9" s="6">
        <v>0</v>
      </c>
      <c r="W9" s="6">
        <v>1.08</v>
      </c>
      <c r="X9" s="6">
        <v>57.4</v>
      </c>
      <c r="Y9" s="8">
        <f t="shared" si="0"/>
        <v>412.09999999999991</v>
      </c>
    </row>
    <row r="10" spans="1:25" ht="15.75" thickBot="1">
      <c r="A10" s="3">
        <v>9</v>
      </c>
      <c r="B10" s="4" t="s">
        <v>239</v>
      </c>
      <c r="C10" s="4" t="s">
        <v>83</v>
      </c>
      <c r="D10" s="3" t="s">
        <v>126</v>
      </c>
      <c r="E10" s="3">
        <v>28</v>
      </c>
      <c r="F10" s="3">
        <v>2018</v>
      </c>
      <c r="G10" s="3">
        <v>33</v>
      </c>
      <c r="H10" s="3">
        <v>32</v>
      </c>
      <c r="I10" s="3">
        <v>16</v>
      </c>
      <c r="J10" s="3">
        <v>10</v>
      </c>
      <c r="K10" s="3">
        <v>0</v>
      </c>
      <c r="L10" s="3">
        <v>2.9</v>
      </c>
      <c r="M10" s="3">
        <v>232.7</v>
      </c>
      <c r="N10" s="3">
        <v>218</v>
      </c>
      <c r="O10" s="3">
        <v>84</v>
      </c>
      <c r="P10" s="3">
        <v>75</v>
      </c>
      <c r="Q10" s="3">
        <v>11</v>
      </c>
      <c r="R10" s="3">
        <v>49</v>
      </c>
      <c r="S10" s="3">
        <v>192</v>
      </c>
      <c r="T10" s="3">
        <v>0</v>
      </c>
      <c r="U10" s="3">
        <v>2</v>
      </c>
      <c r="V10" s="3">
        <v>1</v>
      </c>
      <c r="W10" s="3">
        <v>1.1499999999999999</v>
      </c>
      <c r="X10" s="3">
        <v>56.3</v>
      </c>
      <c r="Y10" s="5">
        <f t="shared" si="0"/>
        <v>369.09999999999991</v>
      </c>
    </row>
    <row r="11" spans="1:25" ht="15.75" thickBot="1">
      <c r="A11" s="6">
        <v>10</v>
      </c>
      <c r="B11" s="7" t="s">
        <v>521</v>
      </c>
      <c r="C11" s="7" t="s">
        <v>167</v>
      </c>
      <c r="D11" s="6" t="s">
        <v>126</v>
      </c>
      <c r="E11" s="6">
        <v>25</v>
      </c>
      <c r="F11" s="6">
        <v>2018</v>
      </c>
      <c r="G11" s="6">
        <v>31</v>
      </c>
      <c r="H11" s="6">
        <v>31</v>
      </c>
      <c r="I11" s="6">
        <v>14</v>
      </c>
      <c r="J11" s="6">
        <v>8</v>
      </c>
      <c r="K11" s="6">
        <v>0</v>
      </c>
      <c r="L11" s="6">
        <v>2.58</v>
      </c>
      <c r="M11" s="6">
        <v>209</v>
      </c>
      <c r="N11" s="6">
        <v>168</v>
      </c>
      <c r="O11" s="6">
        <v>65</v>
      </c>
      <c r="P11" s="6">
        <v>60</v>
      </c>
      <c r="Q11" s="6">
        <v>12</v>
      </c>
      <c r="R11" s="6">
        <v>70</v>
      </c>
      <c r="S11" s="6">
        <v>207</v>
      </c>
      <c r="T11" s="6">
        <v>0</v>
      </c>
      <c r="U11" s="6">
        <v>0</v>
      </c>
      <c r="V11" s="6">
        <v>0</v>
      </c>
      <c r="W11" s="6">
        <v>1.1399999999999999</v>
      </c>
      <c r="X11" s="6">
        <v>56</v>
      </c>
      <c r="Y11" s="8">
        <f t="shared" si="0"/>
        <v>370</v>
      </c>
    </row>
    <row r="12" spans="1:25" ht="15.75" thickBot="1">
      <c r="A12" s="3">
        <v>11</v>
      </c>
      <c r="B12" s="4" t="s">
        <v>144</v>
      </c>
      <c r="C12" s="4" t="s">
        <v>25</v>
      </c>
      <c r="D12" s="3" t="s">
        <v>126</v>
      </c>
      <c r="E12" s="3">
        <v>28</v>
      </c>
      <c r="F12" s="3">
        <v>2018</v>
      </c>
      <c r="G12" s="3">
        <v>32</v>
      </c>
      <c r="H12" s="3">
        <v>32</v>
      </c>
      <c r="I12" s="3">
        <v>13</v>
      </c>
      <c r="J12" s="3">
        <v>6</v>
      </c>
      <c r="K12" s="3">
        <v>0</v>
      </c>
      <c r="L12" s="3">
        <v>2.5499999999999998</v>
      </c>
      <c r="M12" s="3">
        <v>201.3</v>
      </c>
      <c r="N12" s="3">
        <v>154</v>
      </c>
      <c r="O12" s="3">
        <v>61</v>
      </c>
      <c r="P12" s="3">
        <v>57</v>
      </c>
      <c r="Q12" s="3">
        <v>18</v>
      </c>
      <c r="R12" s="3">
        <v>37</v>
      </c>
      <c r="S12" s="3">
        <v>236</v>
      </c>
      <c r="T12" s="3">
        <v>0</v>
      </c>
      <c r="U12" s="3">
        <v>1</v>
      </c>
      <c r="V12" s="3">
        <v>0</v>
      </c>
      <c r="W12" s="3">
        <v>0.95</v>
      </c>
      <c r="X12" s="3">
        <v>55.3</v>
      </c>
      <c r="Y12" s="5">
        <f t="shared" si="0"/>
        <v>467.90000000000009</v>
      </c>
    </row>
    <row r="13" spans="1:25" ht="15.75" thickBot="1">
      <c r="A13" s="6">
        <v>12</v>
      </c>
      <c r="B13" s="7" t="s">
        <v>334</v>
      </c>
      <c r="C13" s="7" t="s">
        <v>43</v>
      </c>
      <c r="D13" s="6" t="s">
        <v>126</v>
      </c>
      <c r="E13" s="6">
        <v>25</v>
      </c>
      <c r="F13" s="6">
        <v>2018</v>
      </c>
      <c r="G13" s="6">
        <v>36</v>
      </c>
      <c r="H13" s="6">
        <v>36</v>
      </c>
      <c r="I13" s="6">
        <v>17</v>
      </c>
      <c r="J13" s="6">
        <v>12</v>
      </c>
      <c r="K13" s="6">
        <v>0</v>
      </c>
      <c r="L13" s="6">
        <v>3.02</v>
      </c>
      <c r="M13" s="6">
        <v>256.7</v>
      </c>
      <c r="N13" s="6">
        <v>212</v>
      </c>
      <c r="O13" s="6">
        <v>89</v>
      </c>
      <c r="P13" s="6">
        <v>86</v>
      </c>
      <c r="Q13" s="6">
        <v>24</v>
      </c>
      <c r="R13" s="6">
        <v>47</v>
      </c>
      <c r="S13" s="6">
        <v>234</v>
      </c>
      <c r="T13" s="6">
        <v>0</v>
      </c>
      <c r="U13" s="6">
        <v>4</v>
      </c>
      <c r="V13" s="6">
        <v>1</v>
      </c>
      <c r="W13" s="6">
        <v>1.01</v>
      </c>
      <c r="X13" s="6">
        <v>53.6</v>
      </c>
      <c r="Y13" s="8">
        <f t="shared" si="0"/>
        <v>482.09999999999991</v>
      </c>
    </row>
    <row r="14" spans="1:25" ht="15.75" thickBot="1">
      <c r="A14" s="3">
        <v>13</v>
      </c>
      <c r="B14" s="4" t="s">
        <v>526</v>
      </c>
      <c r="C14" s="4" t="s">
        <v>77</v>
      </c>
      <c r="D14" s="3" t="s">
        <v>126</v>
      </c>
      <c r="E14" s="3">
        <v>22</v>
      </c>
      <c r="F14" s="3">
        <v>2018</v>
      </c>
      <c r="G14" s="3">
        <v>32</v>
      </c>
      <c r="H14" s="3">
        <v>32</v>
      </c>
      <c r="I14" s="3">
        <v>17</v>
      </c>
      <c r="J14" s="3">
        <v>8</v>
      </c>
      <c r="K14" s="3">
        <v>0</v>
      </c>
      <c r="L14" s="3">
        <v>2.87</v>
      </c>
      <c r="M14" s="3">
        <v>223</v>
      </c>
      <c r="N14" s="3">
        <v>168</v>
      </c>
      <c r="O14" s="3">
        <v>74</v>
      </c>
      <c r="P14" s="3">
        <v>71</v>
      </c>
      <c r="Q14" s="3">
        <v>26</v>
      </c>
      <c r="R14" s="3">
        <v>39</v>
      </c>
      <c r="S14" s="3">
        <v>223</v>
      </c>
      <c r="T14" s="3">
        <v>0</v>
      </c>
      <c r="U14" s="3">
        <v>4</v>
      </c>
      <c r="V14" s="3">
        <v>2</v>
      </c>
      <c r="W14" s="3">
        <v>0.93</v>
      </c>
      <c r="X14" s="3">
        <v>51.9</v>
      </c>
      <c r="Y14" s="5">
        <f t="shared" si="0"/>
        <v>488</v>
      </c>
    </row>
    <row r="15" spans="1:25" ht="15.75" thickBot="1">
      <c r="A15" s="6">
        <v>14</v>
      </c>
      <c r="B15" s="7" t="s">
        <v>525</v>
      </c>
      <c r="C15" s="7" t="s">
        <v>205</v>
      </c>
      <c r="D15" s="6" t="s">
        <v>126</v>
      </c>
      <c r="E15" s="6">
        <v>30</v>
      </c>
      <c r="F15" s="6">
        <v>2018</v>
      </c>
      <c r="G15" s="6">
        <v>32</v>
      </c>
      <c r="H15" s="6">
        <v>32</v>
      </c>
      <c r="I15" s="6">
        <v>13</v>
      </c>
      <c r="J15" s="6">
        <v>6</v>
      </c>
      <c r="K15" s="6">
        <v>0</v>
      </c>
      <c r="L15" s="6">
        <v>2.89</v>
      </c>
      <c r="M15" s="6">
        <v>208.3</v>
      </c>
      <c r="N15" s="6">
        <v>176</v>
      </c>
      <c r="O15" s="6">
        <v>71</v>
      </c>
      <c r="P15" s="6">
        <v>67</v>
      </c>
      <c r="Q15" s="6">
        <v>12</v>
      </c>
      <c r="R15" s="6">
        <v>81</v>
      </c>
      <c r="S15" s="6">
        <v>167</v>
      </c>
      <c r="T15" s="6">
        <v>0</v>
      </c>
      <c r="U15" s="6">
        <v>2</v>
      </c>
      <c r="V15" s="6">
        <v>0</v>
      </c>
      <c r="W15" s="6">
        <v>1.23</v>
      </c>
      <c r="X15" s="6">
        <v>51.1</v>
      </c>
      <c r="Y15" s="8">
        <f t="shared" si="0"/>
        <v>293.90000000000009</v>
      </c>
    </row>
    <row r="16" spans="1:25" ht="15.75" thickBot="1">
      <c r="A16" s="3">
        <v>15</v>
      </c>
      <c r="B16" s="4" t="s">
        <v>531</v>
      </c>
      <c r="C16" s="4" t="s">
        <v>205</v>
      </c>
      <c r="D16" s="3" t="s">
        <v>140</v>
      </c>
      <c r="E16" s="3">
        <v>23</v>
      </c>
      <c r="F16" s="3">
        <v>2018</v>
      </c>
      <c r="G16" s="3">
        <v>34</v>
      </c>
      <c r="H16" s="3">
        <v>34</v>
      </c>
      <c r="I16" s="3">
        <v>15</v>
      </c>
      <c r="J16" s="3">
        <v>5</v>
      </c>
      <c r="K16" s="3">
        <v>0</v>
      </c>
      <c r="L16" s="3">
        <v>2.85</v>
      </c>
      <c r="M16" s="3">
        <v>195.7</v>
      </c>
      <c r="N16" s="3">
        <v>154</v>
      </c>
      <c r="O16" s="3">
        <v>62</v>
      </c>
      <c r="P16" s="3">
        <v>62</v>
      </c>
      <c r="Q16" s="3">
        <v>18</v>
      </c>
      <c r="R16" s="3">
        <v>60</v>
      </c>
      <c r="S16" s="3">
        <v>236</v>
      </c>
      <c r="T16" s="3">
        <v>0</v>
      </c>
      <c r="U16" s="3">
        <v>0</v>
      </c>
      <c r="V16" s="3">
        <v>0</v>
      </c>
      <c r="W16" s="3">
        <v>1.0900000000000001</v>
      </c>
      <c r="X16" s="3">
        <v>49.1</v>
      </c>
      <c r="Y16" s="5">
        <f t="shared" si="0"/>
        <v>417.09999999999991</v>
      </c>
    </row>
    <row r="17" spans="1:25" ht="15.75" thickBot="1">
      <c r="A17" s="6">
        <v>16</v>
      </c>
      <c r="B17" s="7" t="s">
        <v>134</v>
      </c>
      <c r="C17" s="7" t="s">
        <v>110</v>
      </c>
      <c r="D17" s="6" t="s">
        <v>126</v>
      </c>
      <c r="E17" s="6">
        <v>28</v>
      </c>
      <c r="F17" s="6">
        <v>2018</v>
      </c>
      <c r="G17" s="6">
        <v>32</v>
      </c>
      <c r="H17" s="6">
        <v>32</v>
      </c>
      <c r="I17" s="6">
        <v>10</v>
      </c>
      <c r="J17" s="6">
        <v>9</v>
      </c>
      <c r="K17" s="6">
        <v>0</v>
      </c>
      <c r="L17" s="6">
        <v>3.04</v>
      </c>
      <c r="M17" s="6">
        <v>222.3</v>
      </c>
      <c r="N17" s="6">
        <v>184</v>
      </c>
      <c r="O17" s="6">
        <v>76</v>
      </c>
      <c r="P17" s="6">
        <v>75</v>
      </c>
      <c r="Q17" s="6">
        <v>23</v>
      </c>
      <c r="R17" s="6">
        <v>40</v>
      </c>
      <c r="S17" s="6">
        <v>228</v>
      </c>
      <c r="T17" s="6">
        <v>0</v>
      </c>
      <c r="U17" s="6">
        <v>3</v>
      </c>
      <c r="V17" s="6">
        <v>0</v>
      </c>
      <c r="W17" s="6">
        <v>1.01</v>
      </c>
      <c r="X17" s="6">
        <v>49</v>
      </c>
      <c r="Y17" s="8">
        <f t="shared" si="0"/>
        <v>427.90000000000009</v>
      </c>
    </row>
    <row r="18" spans="1:25" ht="15.75" thickBot="1">
      <c r="A18" s="3">
        <v>17</v>
      </c>
      <c r="B18" s="4" t="s">
        <v>313</v>
      </c>
      <c r="C18" s="4" t="s">
        <v>28</v>
      </c>
      <c r="D18" s="3" t="s">
        <v>126</v>
      </c>
      <c r="E18" s="3">
        <v>29</v>
      </c>
      <c r="F18" s="3">
        <v>2018</v>
      </c>
      <c r="G18" s="3">
        <v>32</v>
      </c>
      <c r="H18" s="3">
        <v>32</v>
      </c>
      <c r="I18" s="3">
        <v>18</v>
      </c>
      <c r="J18" s="3">
        <v>8</v>
      </c>
      <c r="K18" s="3">
        <v>0</v>
      </c>
      <c r="L18" s="3">
        <v>2.9</v>
      </c>
      <c r="M18" s="3">
        <v>211</v>
      </c>
      <c r="N18" s="3">
        <v>183</v>
      </c>
      <c r="O18" s="3">
        <v>69</v>
      </c>
      <c r="P18" s="3">
        <v>68</v>
      </c>
      <c r="Q18" s="3">
        <v>19</v>
      </c>
      <c r="R18" s="3">
        <v>75</v>
      </c>
      <c r="S18" s="3">
        <v>187</v>
      </c>
      <c r="T18" s="3">
        <v>0</v>
      </c>
      <c r="U18" s="3">
        <v>0</v>
      </c>
      <c r="V18" s="3">
        <v>0</v>
      </c>
      <c r="W18" s="3">
        <v>1.22</v>
      </c>
      <c r="X18" s="3">
        <v>47.7</v>
      </c>
      <c r="Y18" s="5">
        <f t="shared" si="0"/>
        <v>325</v>
      </c>
    </row>
    <row r="19" spans="1:25" ht="15.75" thickBot="1">
      <c r="A19" s="6">
        <v>18</v>
      </c>
      <c r="B19" s="7" t="s">
        <v>243</v>
      </c>
      <c r="C19" s="7" t="s">
        <v>77</v>
      </c>
      <c r="D19" s="6" t="s">
        <v>126</v>
      </c>
      <c r="E19" s="6">
        <v>29</v>
      </c>
      <c r="F19" s="6">
        <v>2018</v>
      </c>
      <c r="G19" s="6">
        <v>32</v>
      </c>
      <c r="H19" s="6">
        <v>32</v>
      </c>
      <c r="I19" s="6">
        <v>14</v>
      </c>
      <c r="J19" s="6">
        <v>9</v>
      </c>
      <c r="K19" s="6">
        <v>0</v>
      </c>
      <c r="L19" s="6">
        <v>3.23</v>
      </c>
      <c r="M19" s="6">
        <v>239.3</v>
      </c>
      <c r="N19" s="6">
        <v>212</v>
      </c>
      <c r="O19" s="6">
        <v>86</v>
      </c>
      <c r="P19" s="6">
        <v>86</v>
      </c>
      <c r="Q19" s="6">
        <v>27</v>
      </c>
      <c r="R19" s="6">
        <v>39</v>
      </c>
      <c r="S19" s="6">
        <v>189</v>
      </c>
      <c r="T19" s="6">
        <v>0</v>
      </c>
      <c r="U19" s="6">
        <v>6</v>
      </c>
      <c r="V19" s="6">
        <v>2</v>
      </c>
      <c r="W19" s="6">
        <v>1.05</v>
      </c>
      <c r="X19" s="6">
        <v>45.4</v>
      </c>
      <c r="Y19" s="8">
        <f t="shared" si="0"/>
        <v>397.90000000000009</v>
      </c>
    </row>
    <row r="20" spans="1:25" ht="15.75" thickBot="1">
      <c r="A20" s="3">
        <v>19</v>
      </c>
      <c r="B20" s="4" t="s">
        <v>242</v>
      </c>
      <c r="C20" s="4" t="s">
        <v>39</v>
      </c>
      <c r="D20" s="3" t="s">
        <v>126</v>
      </c>
      <c r="E20" s="3">
        <v>28</v>
      </c>
      <c r="F20" s="3">
        <v>2018</v>
      </c>
      <c r="G20" s="3">
        <v>33</v>
      </c>
      <c r="H20" s="3">
        <v>33</v>
      </c>
      <c r="I20" s="3">
        <v>16</v>
      </c>
      <c r="J20" s="3">
        <v>10</v>
      </c>
      <c r="K20" s="3">
        <v>0</v>
      </c>
      <c r="L20" s="3">
        <v>3.13</v>
      </c>
      <c r="M20" s="3">
        <v>238.7</v>
      </c>
      <c r="N20" s="3">
        <v>197</v>
      </c>
      <c r="O20" s="3">
        <v>87</v>
      </c>
      <c r="P20" s="3">
        <v>83</v>
      </c>
      <c r="Q20" s="3">
        <v>20</v>
      </c>
      <c r="R20" s="3">
        <v>40</v>
      </c>
      <c r="S20" s="3">
        <v>183</v>
      </c>
      <c r="T20" s="3">
        <v>0</v>
      </c>
      <c r="U20" s="3">
        <v>5</v>
      </c>
      <c r="V20" s="3">
        <v>1</v>
      </c>
      <c r="W20" s="3">
        <v>0.99</v>
      </c>
      <c r="X20" s="3">
        <v>45.2</v>
      </c>
      <c r="Y20" s="5">
        <f t="shared" si="0"/>
        <v>429.09999999999991</v>
      </c>
    </row>
    <row r="21" spans="1:25" ht="15.75" thickBot="1">
      <c r="A21" s="6">
        <v>20</v>
      </c>
      <c r="B21" s="7" t="s">
        <v>482</v>
      </c>
      <c r="C21" s="7" t="s">
        <v>206</v>
      </c>
      <c r="D21" s="6" t="s">
        <v>126</v>
      </c>
      <c r="E21" s="6">
        <v>24</v>
      </c>
      <c r="F21" s="6">
        <v>2018</v>
      </c>
      <c r="G21" s="6">
        <v>32</v>
      </c>
      <c r="H21" s="6">
        <v>32</v>
      </c>
      <c r="I21" s="6">
        <v>12</v>
      </c>
      <c r="J21" s="6">
        <v>11</v>
      </c>
      <c r="K21" s="6">
        <v>0</v>
      </c>
      <c r="L21" s="6">
        <v>2.88</v>
      </c>
      <c r="M21" s="6">
        <v>194</v>
      </c>
      <c r="N21" s="6">
        <v>199</v>
      </c>
      <c r="O21" s="6">
        <v>74</v>
      </c>
      <c r="P21" s="6">
        <v>62</v>
      </c>
      <c r="Q21" s="6">
        <v>20</v>
      </c>
      <c r="R21" s="6">
        <v>62</v>
      </c>
      <c r="S21" s="6">
        <v>114</v>
      </c>
      <c r="T21" s="6">
        <v>0</v>
      </c>
      <c r="U21" s="6">
        <v>0</v>
      </c>
      <c r="V21" s="6">
        <v>0</v>
      </c>
      <c r="W21" s="6">
        <v>1.35</v>
      </c>
      <c r="X21" s="6">
        <v>44.7</v>
      </c>
      <c r="Y21" s="8">
        <f t="shared" si="0"/>
        <v>158</v>
      </c>
    </row>
    <row r="22" spans="1:25" ht="15.75" thickBot="1">
      <c r="A22" s="3">
        <v>21</v>
      </c>
      <c r="B22" s="4" t="s">
        <v>498</v>
      </c>
      <c r="C22" s="4" t="s">
        <v>167</v>
      </c>
      <c r="D22" s="3" t="s">
        <v>126</v>
      </c>
      <c r="E22" s="3">
        <v>28</v>
      </c>
      <c r="F22" s="3">
        <v>2018</v>
      </c>
      <c r="G22" s="3">
        <v>36</v>
      </c>
      <c r="H22" s="3">
        <v>36</v>
      </c>
      <c r="I22" s="3">
        <v>14</v>
      </c>
      <c r="J22" s="3">
        <v>9</v>
      </c>
      <c r="K22" s="3">
        <v>0</v>
      </c>
      <c r="L22" s="3">
        <v>3.45</v>
      </c>
      <c r="M22" s="3">
        <v>250.3</v>
      </c>
      <c r="N22" s="3">
        <v>218</v>
      </c>
      <c r="O22" s="3">
        <v>100</v>
      </c>
      <c r="P22" s="3">
        <v>96</v>
      </c>
      <c r="Q22" s="3">
        <v>37</v>
      </c>
      <c r="R22" s="3">
        <v>46</v>
      </c>
      <c r="S22" s="3">
        <v>210</v>
      </c>
      <c r="T22" s="3">
        <v>0</v>
      </c>
      <c r="U22" s="3">
        <v>1</v>
      </c>
      <c r="V22" s="3">
        <v>0</v>
      </c>
      <c r="W22" s="3">
        <v>1.05</v>
      </c>
      <c r="X22" s="3">
        <v>43</v>
      </c>
      <c r="Y22" s="5">
        <f t="shared" si="0"/>
        <v>415.90000000000009</v>
      </c>
    </row>
    <row r="23" spans="1:25" ht="15.75" thickBot="1">
      <c r="A23" s="6">
        <v>22</v>
      </c>
      <c r="B23" s="7" t="s">
        <v>245</v>
      </c>
      <c r="C23" s="7" t="s">
        <v>39</v>
      </c>
      <c r="D23" s="6" t="s">
        <v>126</v>
      </c>
      <c r="E23" s="6">
        <v>26</v>
      </c>
      <c r="F23" s="6">
        <v>2018</v>
      </c>
      <c r="G23" s="6">
        <v>32</v>
      </c>
      <c r="H23" s="6">
        <v>32</v>
      </c>
      <c r="I23" s="6">
        <v>16</v>
      </c>
      <c r="J23" s="6">
        <v>3</v>
      </c>
      <c r="K23" s="6">
        <v>0</v>
      </c>
      <c r="L23" s="6">
        <v>3.06</v>
      </c>
      <c r="M23" s="6">
        <v>215</v>
      </c>
      <c r="N23" s="6">
        <v>183</v>
      </c>
      <c r="O23" s="6">
        <v>84</v>
      </c>
      <c r="P23" s="6">
        <v>73</v>
      </c>
      <c r="Q23" s="6">
        <v>26</v>
      </c>
      <c r="R23" s="6">
        <v>51</v>
      </c>
      <c r="S23" s="6">
        <v>200</v>
      </c>
      <c r="T23" s="6">
        <v>0</v>
      </c>
      <c r="U23" s="6">
        <v>1</v>
      </c>
      <c r="V23" s="6">
        <v>0</v>
      </c>
      <c r="W23" s="6">
        <v>1.0900000000000001</v>
      </c>
      <c r="X23" s="6">
        <v>42.7</v>
      </c>
      <c r="Y23" s="8">
        <f t="shared" si="0"/>
        <v>403</v>
      </c>
    </row>
    <row r="24" spans="1:25" ht="15.75" thickBot="1">
      <c r="A24" s="3">
        <v>23</v>
      </c>
      <c r="B24" s="4" t="s">
        <v>352</v>
      </c>
      <c r="C24" s="4" t="s">
        <v>39</v>
      </c>
      <c r="D24" s="3" t="s">
        <v>126</v>
      </c>
      <c r="E24" s="3">
        <v>25</v>
      </c>
      <c r="F24" s="3">
        <v>2018</v>
      </c>
      <c r="G24" s="3">
        <v>31</v>
      </c>
      <c r="H24" s="3">
        <v>31</v>
      </c>
      <c r="I24" s="3">
        <v>12</v>
      </c>
      <c r="J24" s="3">
        <v>11</v>
      </c>
      <c r="K24" s="3">
        <v>0</v>
      </c>
      <c r="L24" s="3">
        <v>2.98</v>
      </c>
      <c r="M24" s="3">
        <v>202.7</v>
      </c>
      <c r="N24" s="3">
        <v>177</v>
      </c>
      <c r="O24" s="3">
        <v>76</v>
      </c>
      <c r="P24" s="3">
        <v>67</v>
      </c>
      <c r="Q24" s="3">
        <v>7</v>
      </c>
      <c r="R24" s="3">
        <v>82</v>
      </c>
      <c r="S24" s="3">
        <v>118</v>
      </c>
      <c r="T24" s="3">
        <v>0</v>
      </c>
      <c r="U24" s="3">
        <v>2</v>
      </c>
      <c r="V24" s="3">
        <v>1</v>
      </c>
      <c r="W24" s="3">
        <v>1.28</v>
      </c>
      <c r="X24" s="3">
        <v>42.3</v>
      </c>
      <c r="Y24" s="5">
        <f t="shared" si="0"/>
        <v>205.09999999999991</v>
      </c>
    </row>
    <row r="25" spans="1:25" ht="15.75" thickBot="1">
      <c r="A25" s="6">
        <v>24</v>
      </c>
      <c r="B25" s="7" t="s">
        <v>60</v>
      </c>
      <c r="C25" s="7" t="s">
        <v>90</v>
      </c>
      <c r="D25" s="6" t="s">
        <v>126</v>
      </c>
      <c r="E25" s="6">
        <v>31</v>
      </c>
      <c r="F25" s="6">
        <v>2018</v>
      </c>
      <c r="G25" s="6">
        <v>33</v>
      </c>
      <c r="H25" s="6">
        <v>33</v>
      </c>
      <c r="I25" s="6">
        <v>14</v>
      </c>
      <c r="J25" s="6">
        <v>9</v>
      </c>
      <c r="K25" s="6">
        <v>0</v>
      </c>
      <c r="L25" s="6">
        <v>3.34</v>
      </c>
      <c r="M25" s="6">
        <v>213</v>
      </c>
      <c r="N25" s="6">
        <v>207</v>
      </c>
      <c r="O25" s="6">
        <v>80</v>
      </c>
      <c r="P25" s="6">
        <v>79</v>
      </c>
      <c r="Q25" s="6">
        <v>25</v>
      </c>
      <c r="R25" s="6">
        <v>30</v>
      </c>
      <c r="S25" s="6">
        <v>186</v>
      </c>
      <c r="T25" s="6">
        <v>0</v>
      </c>
      <c r="U25" s="6">
        <v>0</v>
      </c>
      <c r="V25" s="6">
        <v>0</v>
      </c>
      <c r="W25" s="6">
        <v>1.1100000000000001</v>
      </c>
      <c r="X25" s="6">
        <v>42.2</v>
      </c>
      <c r="Y25" s="8">
        <f t="shared" si="0"/>
        <v>346</v>
      </c>
    </row>
    <row r="26" spans="1:25" ht="15.75" thickBot="1">
      <c r="A26" s="3">
        <v>25</v>
      </c>
      <c r="B26" s="4" t="s">
        <v>166</v>
      </c>
      <c r="C26" s="4" t="s">
        <v>58</v>
      </c>
      <c r="D26" s="3" t="s">
        <v>126</v>
      </c>
      <c r="E26" s="3">
        <v>27</v>
      </c>
      <c r="F26" s="3">
        <v>2018</v>
      </c>
      <c r="G26" s="3">
        <v>31</v>
      </c>
      <c r="H26" s="3">
        <v>31</v>
      </c>
      <c r="I26" s="3">
        <v>14</v>
      </c>
      <c r="J26" s="3">
        <v>11</v>
      </c>
      <c r="K26" s="3">
        <v>0</v>
      </c>
      <c r="L26" s="3">
        <v>3.24</v>
      </c>
      <c r="M26" s="3">
        <v>214</v>
      </c>
      <c r="N26" s="3">
        <v>203</v>
      </c>
      <c r="O26" s="3">
        <v>85</v>
      </c>
      <c r="P26" s="3">
        <v>77</v>
      </c>
      <c r="Q26" s="3">
        <v>18</v>
      </c>
      <c r="R26" s="3">
        <v>41</v>
      </c>
      <c r="S26" s="3">
        <v>121</v>
      </c>
      <c r="T26" s="3">
        <v>0</v>
      </c>
      <c r="U26" s="3">
        <v>3</v>
      </c>
      <c r="V26" s="3">
        <v>0</v>
      </c>
      <c r="W26" s="3">
        <v>1.1399999999999999</v>
      </c>
      <c r="X26" s="3">
        <v>41.9</v>
      </c>
      <c r="Y26" s="5">
        <f t="shared" si="0"/>
        <v>269</v>
      </c>
    </row>
    <row r="27" spans="1:25" ht="15.75" thickBot="1">
      <c r="A27" s="6">
        <v>26</v>
      </c>
      <c r="B27" s="7" t="s">
        <v>130</v>
      </c>
      <c r="C27" s="7" t="s">
        <v>58</v>
      </c>
      <c r="D27" s="6" t="s">
        <v>126</v>
      </c>
      <c r="E27" s="6">
        <v>34</v>
      </c>
      <c r="F27" s="6">
        <v>2018</v>
      </c>
      <c r="G27" s="6">
        <v>32</v>
      </c>
      <c r="H27" s="6">
        <v>32</v>
      </c>
      <c r="I27" s="6">
        <v>17</v>
      </c>
      <c r="J27" s="6">
        <v>6</v>
      </c>
      <c r="K27" s="6">
        <v>0</v>
      </c>
      <c r="L27" s="6">
        <v>3.38</v>
      </c>
      <c r="M27" s="6">
        <v>221.3</v>
      </c>
      <c r="N27" s="6">
        <v>216</v>
      </c>
      <c r="O27" s="6">
        <v>88</v>
      </c>
      <c r="P27" s="6">
        <v>83</v>
      </c>
      <c r="Q27" s="6">
        <v>27</v>
      </c>
      <c r="R27" s="6">
        <v>48</v>
      </c>
      <c r="S27" s="6">
        <v>197</v>
      </c>
      <c r="T27" s="6">
        <v>0</v>
      </c>
      <c r="U27" s="6">
        <v>1</v>
      </c>
      <c r="V27" s="6">
        <v>0</v>
      </c>
      <c r="W27" s="6">
        <v>1.19</v>
      </c>
      <c r="X27" s="6">
        <v>40</v>
      </c>
      <c r="Y27" s="8">
        <f t="shared" si="0"/>
        <v>349.90000000000009</v>
      </c>
    </row>
    <row r="28" spans="1:25" ht="15.75" thickBot="1">
      <c r="A28" s="3">
        <v>27</v>
      </c>
      <c r="B28" s="4" t="s">
        <v>499</v>
      </c>
      <c r="C28" s="4" t="s">
        <v>88</v>
      </c>
      <c r="D28" s="3" t="s">
        <v>126</v>
      </c>
      <c r="E28" s="3">
        <v>27</v>
      </c>
      <c r="F28" s="3">
        <v>2018</v>
      </c>
      <c r="G28" s="3">
        <v>32</v>
      </c>
      <c r="H28" s="3">
        <v>32</v>
      </c>
      <c r="I28" s="3">
        <v>14</v>
      </c>
      <c r="J28" s="3">
        <v>11</v>
      </c>
      <c r="K28" s="3">
        <v>0</v>
      </c>
      <c r="L28" s="3">
        <v>3.55</v>
      </c>
      <c r="M28" s="3">
        <v>213</v>
      </c>
      <c r="N28" s="3">
        <v>208</v>
      </c>
      <c r="O28" s="3">
        <v>87</v>
      </c>
      <c r="P28" s="3">
        <v>84</v>
      </c>
      <c r="Q28" s="3">
        <v>26</v>
      </c>
      <c r="R28" s="3">
        <v>52</v>
      </c>
      <c r="S28" s="3">
        <v>199</v>
      </c>
      <c r="T28" s="3">
        <v>0</v>
      </c>
      <c r="U28" s="3">
        <v>0</v>
      </c>
      <c r="V28" s="3">
        <v>0</v>
      </c>
      <c r="W28" s="3">
        <v>1.22</v>
      </c>
      <c r="X28" s="3">
        <v>37.200000000000003</v>
      </c>
      <c r="Y28" s="5">
        <f t="shared" si="0"/>
        <v>304</v>
      </c>
    </row>
    <row r="29" spans="1:25" ht="15.75" thickBot="1">
      <c r="A29" s="6">
        <v>28</v>
      </c>
      <c r="B29" s="7" t="s">
        <v>485</v>
      </c>
      <c r="C29" s="7" t="s">
        <v>77</v>
      </c>
      <c r="D29" s="6" t="s">
        <v>126</v>
      </c>
      <c r="E29" s="6">
        <v>25</v>
      </c>
      <c r="F29" s="6">
        <v>2018</v>
      </c>
      <c r="G29" s="6">
        <v>32</v>
      </c>
      <c r="H29" s="6">
        <v>32</v>
      </c>
      <c r="I29" s="6">
        <v>16</v>
      </c>
      <c r="J29" s="6">
        <v>9</v>
      </c>
      <c r="K29" s="6">
        <v>0</v>
      </c>
      <c r="L29" s="6">
        <v>3.44</v>
      </c>
      <c r="M29" s="6">
        <v>219.7</v>
      </c>
      <c r="N29" s="6">
        <v>210</v>
      </c>
      <c r="O29" s="6">
        <v>88</v>
      </c>
      <c r="P29" s="6">
        <v>84</v>
      </c>
      <c r="Q29" s="6">
        <v>15</v>
      </c>
      <c r="R29" s="6">
        <v>59</v>
      </c>
      <c r="S29" s="6">
        <v>200</v>
      </c>
      <c r="T29" s="6">
        <v>0</v>
      </c>
      <c r="U29" s="6">
        <v>2</v>
      </c>
      <c r="V29" s="6">
        <v>0</v>
      </c>
      <c r="W29" s="6">
        <v>1.22</v>
      </c>
      <c r="X29" s="6">
        <v>36.5</v>
      </c>
      <c r="Y29" s="8">
        <f t="shared" si="0"/>
        <v>334.09999999999991</v>
      </c>
    </row>
    <row r="30" spans="1:25" ht="15.75" thickBot="1">
      <c r="A30" s="3">
        <v>29</v>
      </c>
      <c r="B30" s="4" t="s">
        <v>508</v>
      </c>
      <c r="C30" s="4" t="s">
        <v>94</v>
      </c>
      <c r="D30" s="3" t="s">
        <v>140</v>
      </c>
      <c r="E30" s="3">
        <v>24</v>
      </c>
      <c r="F30" s="3">
        <v>2018</v>
      </c>
      <c r="G30" s="3">
        <v>85</v>
      </c>
      <c r="H30" s="3">
        <v>0</v>
      </c>
      <c r="I30" s="3">
        <v>3</v>
      </c>
      <c r="J30" s="3">
        <v>3</v>
      </c>
      <c r="K30" s="3">
        <v>5</v>
      </c>
      <c r="L30" s="3">
        <v>1.62</v>
      </c>
      <c r="M30" s="3">
        <v>94.3</v>
      </c>
      <c r="N30" s="3">
        <v>53</v>
      </c>
      <c r="O30" s="3">
        <v>17</v>
      </c>
      <c r="P30" s="3">
        <v>17</v>
      </c>
      <c r="Q30" s="3">
        <v>4</v>
      </c>
      <c r="R30" s="3">
        <v>28</v>
      </c>
      <c r="S30" s="3">
        <v>133</v>
      </c>
      <c r="T30" s="3">
        <v>30</v>
      </c>
      <c r="U30" s="3">
        <v>0</v>
      </c>
      <c r="V30" s="3">
        <v>0</v>
      </c>
      <c r="W30" s="3">
        <v>0.86</v>
      </c>
      <c r="X30" s="3">
        <v>35.4</v>
      </c>
      <c r="Y30" s="5">
        <f t="shared" si="0"/>
        <v>274.89999999999998</v>
      </c>
    </row>
    <row r="31" spans="1:25" ht="15.75" thickBot="1">
      <c r="A31" s="6">
        <v>30</v>
      </c>
      <c r="B31" s="7" t="s">
        <v>332</v>
      </c>
      <c r="C31" s="7" t="s">
        <v>167</v>
      </c>
      <c r="D31" s="6" t="s">
        <v>126</v>
      </c>
      <c r="E31" s="6">
        <v>28</v>
      </c>
      <c r="F31" s="6">
        <v>2018</v>
      </c>
      <c r="G31" s="6">
        <v>43</v>
      </c>
      <c r="H31" s="6">
        <v>24</v>
      </c>
      <c r="I31" s="6">
        <v>12</v>
      </c>
      <c r="J31" s="6">
        <v>11</v>
      </c>
      <c r="K31" s="6">
        <v>9</v>
      </c>
      <c r="L31" s="6">
        <v>3.22</v>
      </c>
      <c r="M31" s="6">
        <v>178.7</v>
      </c>
      <c r="N31" s="6">
        <v>166</v>
      </c>
      <c r="O31" s="6">
        <v>66</v>
      </c>
      <c r="P31" s="6">
        <v>64</v>
      </c>
      <c r="Q31" s="6">
        <v>20</v>
      </c>
      <c r="R31" s="6">
        <v>43</v>
      </c>
      <c r="S31" s="6">
        <v>130</v>
      </c>
      <c r="T31" s="6">
        <v>2</v>
      </c>
      <c r="U31" s="6">
        <v>1</v>
      </c>
      <c r="V31" s="6">
        <v>0</v>
      </c>
      <c r="W31" s="6">
        <v>1.17</v>
      </c>
      <c r="X31" s="6">
        <v>35.299999999999997</v>
      </c>
      <c r="Y31" s="8">
        <f t="shared" si="0"/>
        <v>277.09999999999991</v>
      </c>
    </row>
    <row r="32" spans="1:25" ht="15.75" thickBot="1">
      <c r="A32" s="3">
        <v>31</v>
      </c>
      <c r="B32" s="4" t="s">
        <v>507</v>
      </c>
      <c r="C32" s="4" t="s">
        <v>35</v>
      </c>
      <c r="D32" s="3" t="s">
        <v>126</v>
      </c>
      <c r="E32" s="3">
        <v>25</v>
      </c>
      <c r="F32" s="3">
        <v>2018</v>
      </c>
      <c r="G32" s="3">
        <v>17</v>
      </c>
      <c r="H32" s="3">
        <v>17</v>
      </c>
      <c r="I32" s="3">
        <v>10</v>
      </c>
      <c r="J32" s="3">
        <v>3</v>
      </c>
      <c r="K32" s="3">
        <v>0</v>
      </c>
      <c r="L32" s="3">
        <v>1.96</v>
      </c>
      <c r="M32" s="3">
        <v>101</v>
      </c>
      <c r="N32" s="3">
        <v>74</v>
      </c>
      <c r="O32" s="3">
        <v>26</v>
      </c>
      <c r="P32" s="3">
        <v>22</v>
      </c>
      <c r="Q32" s="3">
        <v>2</v>
      </c>
      <c r="R32" s="3">
        <v>30</v>
      </c>
      <c r="S32" s="3">
        <v>77</v>
      </c>
      <c r="T32" s="3">
        <v>0</v>
      </c>
      <c r="U32" s="3">
        <v>0</v>
      </c>
      <c r="V32" s="3">
        <v>0</v>
      </c>
      <c r="W32" s="3">
        <v>1.03</v>
      </c>
      <c r="X32" s="3">
        <v>34.200000000000003</v>
      </c>
      <c r="Y32" s="5">
        <f t="shared" si="0"/>
        <v>198</v>
      </c>
    </row>
    <row r="33" spans="1:25" ht="15.75" thickBot="1">
      <c r="A33" s="6">
        <v>32</v>
      </c>
      <c r="B33" s="7" t="s">
        <v>538</v>
      </c>
      <c r="C33" s="7" t="s">
        <v>90</v>
      </c>
      <c r="D33" s="6" t="s">
        <v>126</v>
      </c>
      <c r="E33" s="6">
        <v>37</v>
      </c>
      <c r="F33" s="6">
        <v>2018</v>
      </c>
      <c r="G33" s="6">
        <v>32</v>
      </c>
      <c r="H33" s="6">
        <v>32</v>
      </c>
      <c r="I33" s="6">
        <v>12</v>
      </c>
      <c r="J33" s="6">
        <v>11</v>
      </c>
      <c r="K33" s="6">
        <v>0</v>
      </c>
      <c r="L33" s="6">
        <v>3.73</v>
      </c>
      <c r="M33" s="6">
        <v>219.3</v>
      </c>
      <c r="N33" s="6">
        <v>223</v>
      </c>
      <c r="O33" s="6">
        <v>96</v>
      </c>
      <c r="P33" s="6">
        <v>91</v>
      </c>
      <c r="Q33" s="6">
        <v>27</v>
      </c>
      <c r="R33" s="6">
        <v>28</v>
      </c>
      <c r="S33" s="6">
        <v>133</v>
      </c>
      <c r="T33" s="6">
        <v>0</v>
      </c>
      <c r="U33" s="6">
        <v>2</v>
      </c>
      <c r="V33" s="6">
        <v>0</v>
      </c>
      <c r="W33" s="6">
        <v>1.1399999999999999</v>
      </c>
      <c r="X33" s="6">
        <v>33.6</v>
      </c>
      <c r="Y33" s="8">
        <f t="shared" si="0"/>
        <v>265.90000000000009</v>
      </c>
    </row>
    <row r="34" spans="1:25" ht="15.75" thickBot="1">
      <c r="A34" s="3">
        <v>33</v>
      </c>
      <c r="B34" s="4" t="s">
        <v>401</v>
      </c>
      <c r="C34" s="4" t="s">
        <v>110</v>
      </c>
      <c r="D34" s="3" t="s">
        <v>126</v>
      </c>
      <c r="E34" s="3">
        <v>25</v>
      </c>
      <c r="F34" s="3">
        <v>2018</v>
      </c>
      <c r="G34" s="3">
        <v>32</v>
      </c>
      <c r="H34" s="3">
        <v>32</v>
      </c>
      <c r="I34" s="3">
        <v>15</v>
      </c>
      <c r="J34" s="3">
        <v>9</v>
      </c>
      <c r="K34" s="3">
        <v>0</v>
      </c>
      <c r="L34" s="3">
        <v>3.53</v>
      </c>
      <c r="M34" s="3">
        <v>199</v>
      </c>
      <c r="N34" s="3">
        <v>194</v>
      </c>
      <c r="O34" s="3">
        <v>83</v>
      </c>
      <c r="P34" s="3">
        <v>78</v>
      </c>
      <c r="Q34" s="3">
        <v>21</v>
      </c>
      <c r="R34" s="3">
        <v>70</v>
      </c>
      <c r="S34" s="3">
        <v>122</v>
      </c>
      <c r="T34" s="3">
        <v>0</v>
      </c>
      <c r="U34" s="3">
        <v>1</v>
      </c>
      <c r="V34" s="3">
        <v>1</v>
      </c>
      <c r="W34" s="3">
        <v>1.33</v>
      </c>
      <c r="X34" s="3">
        <v>33.299999999999997</v>
      </c>
      <c r="Y34" s="5">
        <f t="shared" si="0"/>
        <v>194</v>
      </c>
    </row>
    <row r="35" spans="1:25" ht="15.75" thickBot="1">
      <c r="A35" s="6">
        <v>34</v>
      </c>
      <c r="B35" s="7" t="s">
        <v>423</v>
      </c>
      <c r="C35" s="7" t="s">
        <v>41</v>
      </c>
      <c r="D35" s="6" t="s">
        <v>140</v>
      </c>
      <c r="E35" s="6">
        <v>27</v>
      </c>
      <c r="F35" s="6">
        <v>2018</v>
      </c>
      <c r="G35" s="6">
        <v>31</v>
      </c>
      <c r="H35" s="6">
        <v>31</v>
      </c>
      <c r="I35" s="6">
        <v>6</v>
      </c>
      <c r="J35" s="6">
        <v>11</v>
      </c>
      <c r="K35" s="6">
        <v>0</v>
      </c>
      <c r="L35" s="6">
        <v>3.34</v>
      </c>
      <c r="M35" s="6">
        <v>169.7</v>
      </c>
      <c r="N35" s="6">
        <v>154</v>
      </c>
      <c r="O35" s="6">
        <v>70</v>
      </c>
      <c r="P35" s="6">
        <v>63</v>
      </c>
      <c r="Q35" s="6">
        <v>6</v>
      </c>
      <c r="R35" s="6">
        <v>70</v>
      </c>
      <c r="S35" s="6">
        <v>133</v>
      </c>
      <c r="T35" s="6">
        <v>0</v>
      </c>
      <c r="U35" s="6">
        <v>0</v>
      </c>
      <c r="V35" s="6">
        <v>0</v>
      </c>
      <c r="W35" s="6">
        <v>1.32</v>
      </c>
      <c r="X35" s="6">
        <v>32.799999999999997</v>
      </c>
      <c r="Y35" s="8">
        <f t="shared" si="0"/>
        <v>168.09999999999991</v>
      </c>
    </row>
    <row r="36" spans="1:25" ht="15.75" thickBot="1">
      <c r="A36" s="3">
        <v>35</v>
      </c>
      <c r="B36" s="4" t="s">
        <v>696</v>
      </c>
      <c r="C36" s="4" t="s">
        <v>205</v>
      </c>
      <c r="D36" s="3" t="s">
        <v>126</v>
      </c>
      <c r="E36" s="3">
        <v>22</v>
      </c>
      <c r="F36" s="3">
        <v>2018</v>
      </c>
      <c r="G36" s="3">
        <v>25</v>
      </c>
      <c r="H36" s="3">
        <v>25</v>
      </c>
      <c r="I36" s="3">
        <v>12</v>
      </c>
      <c r="J36" s="3">
        <v>6</v>
      </c>
      <c r="K36" s="3">
        <v>0</v>
      </c>
      <c r="L36" s="3">
        <v>3.22</v>
      </c>
      <c r="M36" s="3">
        <v>156.30000000000001</v>
      </c>
      <c r="N36" s="3">
        <v>111</v>
      </c>
      <c r="O36" s="3">
        <v>58</v>
      </c>
      <c r="P36" s="3">
        <v>56</v>
      </c>
      <c r="Q36" s="3">
        <v>13</v>
      </c>
      <c r="R36" s="3">
        <v>77</v>
      </c>
      <c r="S36" s="3">
        <v>169</v>
      </c>
      <c r="T36" s="3">
        <v>0</v>
      </c>
      <c r="U36" s="3">
        <v>1</v>
      </c>
      <c r="V36" s="3">
        <v>0</v>
      </c>
      <c r="W36" s="3">
        <v>1.2</v>
      </c>
      <c r="X36" s="3">
        <v>32.700000000000003</v>
      </c>
      <c r="Y36" s="5">
        <f t="shared" si="0"/>
        <v>272.90000000000009</v>
      </c>
    </row>
    <row r="37" spans="1:25" ht="15.75" thickBot="1">
      <c r="A37" s="6">
        <v>36</v>
      </c>
      <c r="B37" s="7" t="s">
        <v>476</v>
      </c>
      <c r="C37" s="7" t="s">
        <v>25</v>
      </c>
      <c r="D37" s="6" t="s">
        <v>126</v>
      </c>
      <c r="E37" s="6">
        <v>26</v>
      </c>
      <c r="F37" s="6">
        <v>2018</v>
      </c>
      <c r="G37" s="6">
        <v>15</v>
      </c>
      <c r="H37" s="6">
        <v>15</v>
      </c>
      <c r="I37" s="6">
        <v>9</v>
      </c>
      <c r="J37" s="6">
        <v>1</v>
      </c>
      <c r="K37" s="6">
        <v>0</v>
      </c>
      <c r="L37" s="6">
        <v>2.2200000000000002</v>
      </c>
      <c r="M37" s="6">
        <v>101.3</v>
      </c>
      <c r="N37" s="6">
        <v>74</v>
      </c>
      <c r="O37" s="6">
        <v>26</v>
      </c>
      <c r="P37" s="6">
        <v>25</v>
      </c>
      <c r="Q37" s="6">
        <v>10</v>
      </c>
      <c r="R37" s="6">
        <v>25</v>
      </c>
      <c r="S37" s="6">
        <v>70</v>
      </c>
      <c r="T37" s="6">
        <v>0</v>
      </c>
      <c r="U37" s="6">
        <v>1</v>
      </c>
      <c r="V37" s="6">
        <v>0</v>
      </c>
      <c r="W37" s="6">
        <v>0.98</v>
      </c>
      <c r="X37" s="6">
        <v>31.5</v>
      </c>
      <c r="Y37" s="8">
        <f t="shared" si="0"/>
        <v>197.89999999999998</v>
      </c>
    </row>
    <row r="38" spans="1:25" ht="15.75" thickBot="1">
      <c r="A38" s="3">
        <v>37</v>
      </c>
      <c r="B38" s="4" t="s">
        <v>178</v>
      </c>
      <c r="C38" s="4" t="s">
        <v>58</v>
      </c>
      <c r="D38" s="3" t="s">
        <v>126</v>
      </c>
      <c r="E38" s="3">
        <v>26</v>
      </c>
      <c r="F38" s="3">
        <v>2018</v>
      </c>
      <c r="G38" s="3">
        <v>32</v>
      </c>
      <c r="H38" s="3">
        <v>32</v>
      </c>
      <c r="I38" s="3">
        <v>13</v>
      </c>
      <c r="J38" s="3">
        <v>4</v>
      </c>
      <c r="K38" s="3">
        <v>0</v>
      </c>
      <c r="L38" s="3">
        <v>3.56</v>
      </c>
      <c r="M38" s="3">
        <v>197</v>
      </c>
      <c r="N38" s="3">
        <v>162</v>
      </c>
      <c r="O38" s="3">
        <v>82</v>
      </c>
      <c r="P38" s="3">
        <v>78</v>
      </c>
      <c r="Q38" s="3">
        <v>13</v>
      </c>
      <c r="R38" s="3">
        <v>98</v>
      </c>
      <c r="S38" s="3">
        <v>214</v>
      </c>
      <c r="T38" s="3">
        <v>0</v>
      </c>
      <c r="U38" s="3">
        <v>0</v>
      </c>
      <c r="V38" s="3">
        <v>0</v>
      </c>
      <c r="W38" s="3">
        <v>1.32</v>
      </c>
      <c r="X38" s="3">
        <v>31.4</v>
      </c>
      <c r="Y38" s="5">
        <f t="shared" si="0"/>
        <v>308</v>
      </c>
    </row>
    <row r="39" spans="1:25" ht="15.75" thickBot="1">
      <c r="A39" s="6">
        <v>38</v>
      </c>
      <c r="B39" s="7" t="s">
        <v>697</v>
      </c>
      <c r="C39" s="7" t="s">
        <v>31</v>
      </c>
      <c r="D39" s="6" t="s">
        <v>126</v>
      </c>
      <c r="E39" s="6">
        <v>24</v>
      </c>
      <c r="F39" s="6">
        <v>2018</v>
      </c>
      <c r="G39" s="6">
        <v>33</v>
      </c>
      <c r="H39" s="6">
        <v>33</v>
      </c>
      <c r="I39" s="6">
        <v>12</v>
      </c>
      <c r="J39" s="6">
        <v>11</v>
      </c>
      <c r="K39" s="6">
        <v>0</v>
      </c>
      <c r="L39" s="6">
        <v>3.85</v>
      </c>
      <c r="M39" s="6">
        <v>220</v>
      </c>
      <c r="N39" s="6">
        <v>202</v>
      </c>
      <c r="O39" s="6">
        <v>98</v>
      </c>
      <c r="P39" s="6">
        <v>94</v>
      </c>
      <c r="Q39" s="6">
        <v>22</v>
      </c>
      <c r="R39" s="6">
        <v>69</v>
      </c>
      <c r="S39" s="6">
        <v>178</v>
      </c>
      <c r="T39" s="6">
        <v>0</v>
      </c>
      <c r="U39" s="6">
        <v>3</v>
      </c>
      <c r="V39" s="6">
        <v>0</v>
      </c>
      <c r="W39" s="6">
        <v>1.23</v>
      </c>
      <c r="X39" s="6">
        <v>31.3</v>
      </c>
      <c r="Y39" s="8">
        <f t="shared" si="0"/>
        <v>278</v>
      </c>
    </row>
    <row r="40" spans="1:25" ht="15.75" thickBot="1">
      <c r="A40" s="3">
        <v>39</v>
      </c>
      <c r="B40" s="4" t="s">
        <v>330</v>
      </c>
      <c r="C40" s="4" t="s">
        <v>28</v>
      </c>
      <c r="D40" s="3" t="s">
        <v>126</v>
      </c>
      <c r="E40" s="3">
        <v>29</v>
      </c>
      <c r="F40" s="3">
        <v>2018</v>
      </c>
      <c r="G40" s="3">
        <v>32</v>
      </c>
      <c r="H40" s="3">
        <v>32</v>
      </c>
      <c r="I40" s="3">
        <v>13</v>
      </c>
      <c r="J40" s="3">
        <v>12</v>
      </c>
      <c r="K40" s="3">
        <v>0</v>
      </c>
      <c r="L40" s="3">
        <v>3.67</v>
      </c>
      <c r="M40" s="3">
        <v>221</v>
      </c>
      <c r="N40" s="3">
        <v>226</v>
      </c>
      <c r="O40" s="3">
        <v>95</v>
      </c>
      <c r="P40" s="3">
        <v>90</v>
      </c>
      <c r="Q40" s="3">
        <v>24</v>
      </c>
      <c r="R40" s="3">
        <v>44</v>
      </c>
      <c r="S40" s="3">
        <v>165</v>
      </c>
      <c r="T40" s="3">
        <v>0</v>
      </c>
      <c r="U40" s="3">
        <v>1</v>
      </c>
      <c r="V40" s="3">
        <v>0</v>
      </c>
      <c r="W40" s="3">
        <v>1.22</v>
      </c>
      <c r="X40" s="3">
        <v>30.8</v>
      </c>
      <c r="Y40" s="5">
        <f t="shared" si="0"/>
        <v>268</v>
      </c>
    </row>
    <row r="41" spans="1:25" ht="15.75" thickBot="1">
      <c r="A41" s="6">
        <v>40</v>
      </c>
      <c r="B41" s="7" t="s">
        <v>426</v>
      </c>
      <c r="C41" s="7" t="s">
        <v>110</v>
      </c>
      <c r="D41" s="6" t="s">
        <v>126</v>
      </c>
      <c r="E41" s="6">
        <v>29</v>
      </c>
      <c r="F41" s="6">
        <v>2018</v>
      </c>
      <c r="G41" s="6">
        <v>32</v>
      </c>
      <c r="H41" s="6">
        <v>32</v>
      </c>
      <c r="I41" s="6">
        <v>13</v>
      </c>
      <c r="J41" s="6">
        <v>12</v>
      </c>
      <c r="K41" s="6">
        <v>0</v>
      </c>
      <c r="L41" s="6">
        <v>3.79</v>
      </c>
      <c r="M41" s="6">
        <v>218.7</v>
      </c>
      <c r="N41" s="6">
        <v>204</v>
      </c>
      <c r="O41" s="6">
        <v>95</v>
      </c>
      <c r="P41" s="6">
        <v>92</v>
      </c>
      <c r="Q41" s="6">
        <v>15</v>
      </c>
      <c r="R41" s="6">
        <v>67</v>
      </c>
      <c r="S41" s="6">
        <v>154</v>
      </c>
      <c r="T41" s="6">
        <v>0</v>
      </c>
      <c r="U41" s="6">
        <v>2</v>
      </c>
      <c r="V41" s="6">
        <v>0</v>
      </c>
      <c r="W41" s="6">
        <v>1.24</v>
      </c>
      <c r="X41" s="6">
        <v>29.8</v>
      </c>
      <c r="Y41" s="8">
        <f t="shared" si="0"/>
        <v>257.09999999999991</v>
      </c>
    </row>
    <row r="42" spans="1:25" ht="15.75" thickBot="1">
      <c r="A42" s="3">
        <v>41</v>
      </c>
      <c r="B42" s="4" t="s">
        <v>698</v>
      </c>
      <c r="C42" s="4" t="s">
        <v>88</v>
      </c>
      <c r="D42" s="3" t="s">
        <v>126</v>
      </c>
      <c r="E42" s="3">
        <v>28</v>
      </c>
      <c r="F42" s="3">
        <v>2018</v>
      </c>
      <c r="G42" s="3">
        <v>28</v>
      </c>
      <c r="H42" s="3">
        <v>28</v>
      </c>
      <c r="I42" s="3">
        <v>14</v>
      </c>
      <c r="J42" s="3">
        <v>6</v>
      </c>
      <c r="K42" s="3">
        <v>0</v>
      </c>
      <c r="L42" s="3">
        <v>3.64</v>
      </c>
      <c r="M42" s="3">
        <v>180.3</v>
      </c>
      <c r="N42" s="3">
        <v>186</v>
      </c>
      <c r="O42" s="3">
        <v>78</v>
      </c>
      <c r="P42" s="3">
        <v>73</v>
      </c>
      <c r="Q42" s="3">
        <v>20</v>
      </c>
      <c r="R42" s="3">
        <v>68</v>
      </c>
      <c r="S42" s="3">
        <v>142</v>
      </c>
      <c r="T42" s="3">
        <v>0</v>
      </c>
      <c r="U42" s="3">
        <v>0</v>
      </c>
      <c r="V42" s="3">
        <v>0</v>
      </c>
      <c r="W42" s="3">
        <v>1.41</v>
      </c>
      <c r="X42" s="3">
        <v>29.8</v>
      </c>
      <c r="Y42" s="5">
        <f t="shared" si="0"/>
        <v>186.90000000000009</v>
      </c>
    </row>
    <row r="43" spans="1:25" ht="15.75" thickBot="1">
      <c r="A43" s="6">
        <v>42</v>
      </c>
      <c r="B43" s="7" t="s">
        <v>699</v>
      </c>
      <c r="C43" s="7" t="s">
        <v>72</v>
      </c>
      <c r="D43" s="6" t="s">
        <v>126</v>
      </c>
      <c r="E43" s="6">
        <v>32</v>
      </c>
      <c r="F43" s="6">
        <v>2018</v>
      </c>
      <c r="G43" s="6">
        <v>32</v>
      </c>
      <c r="H43" s="6">
        <v>32</v>
      </c>
      <c r="I43" s="6">
        <v>14</v>
      </c>
      <c r="J43" s="6">
        <v>6</v>
      </c>
      <c r="K43" s="6">
        <v>0</v>
      </c>
      <c r="L43" s="6">
        <v>3.68</v>
      </c>
      <c r="M43" s="6">
        <v>205.7</v>
      </c>
      <c r="N43" s="6">
        <v>200</v>
      </c>
      <c r="O43" s="6">
        <v>96</v>
      </c>
      <c r="P43" s="6">
        <v>84</v>
      </c>
      <c r="Q43" s="6">
        <v>16</v>
      </c>
      <c r="R43" s="6">
        <v>58</v>
      </c>
      <c r="S43" s="6">
        <v>154</v>
      </c>
      <c r="T43" s="6">
        <v>0</v>
      </c>
      <c r="U43" s="6">
        <v>4</v>
      </c>
      <c r="V43" s="6">
        <v>1</v>
      </c>
      <c r="W43" s="6">
        <v>1.25</v>
      </c>
      <c r="X43" s="6">
        <v>29.4</v>
      </c>
      <c r="Y43" s="8">
        <f t="shared" si="0"/>
        <v>271.09999999999991</v>
      </c>
    </row>
    <row r="44" spans="1:25" ht="15.75" thickBot="1">
      <c r="A44" s="3">
        <v>43</v>
      </c>
      <c r="B44" s="4" t="s">
        <v>478</v>
      </c>
      <c r="C44" s="4" t="s">
        <v>25</v>
      </c>
      <c r="D44" s="3" t="s">
        <v>126</v>
      </c>
      <c r="E44" s="3">
        <v>26</v>
      </c>
      <c r="F44" s="3">
        <v>2018</v>
      </c>
      <c r="G44" s="3">
        <v>32</v>
      </c>
      <c r="H44" s="3">
        <v>32</v>
      </c>
      <c r="I44" s="3">
        <v>13</v>
      </c>
      <c r="J44" s="3">
        <v>13</v>
      </c>
      <c r="K44" s="3">
        <v>0</v>
      </c>
      <c r="L44" s="3">
        <v>3.81</v>
      </c>
      <c r="M44" s="3">
        <v>219.7</v>
      </c>
      <c r="N44" s="3">
        <v>204</v>
      </c>
      <c r="O44" s="3">
        <v>99</v>
      </c>
      <c r="P44" s="3">
        <v>93</v>
      </c>
      <c r="Q44" s="3">
        <v>29</v>
      </c>
      <c r="R44" s="3">
        <v>67</v>
      </c>
      <c r="S44" s="3">
        <v>188</v>
      </c>
      <c r="T44" s="3">
        <v>0</v>
      </c>
      <c r="U44" s="3">
        <v>3</v>
      </c>
      <c r="V44" s="3">
        <v>1</v>
      </c>
      <c r="W44" s="3">
        <v>1.23</v>
      </c>
      <c r="X44" s="3">
        <v>29.3</v>
      </c>
      <c r="Y44" s="5">
        <f t="shared" si="0"/>
        <v>276.09999999999991</v>
      </c>
    </row>
    <row r="45" spans="1:25" ht="15.75" thickBot="1">
      <c r="A45" s="6">
        <v>44</v>
      </c>
      <c r="B45" s="7" t="s">
        <v>137</v>
      </c>
      <c r="C45" s="7" t="s">
        <v>206</v>
      </c>
      <c r="D45" s="6" t="s">
        <v>126</v>
      </c>
      <c r="E45" s="6">
        <v>28</v>
      </c>
      <c r="F45" s="6">
        <v>2018</v>
      </c>
      <c r="G45" s="6">
        <v>31</v>
      </c>
      <c r="H45" s="6">
        <v>31</v>
      </c>
      <c r="I45" s="6">
        <v>12</v>
      </c>
      <c r="J45" s="6">
        <v>9</v>
      </c>
      <c r="K45" s="6">
        <v>0</v>
      </c>
      <c r="L45" s="6">
        <v>3.71</v>
      </c>
      <c r="M45" s="6">
        <v>213.3</v>
      </c>
      <c r="N45" s="6">
        <v>222</v>
      </c>
      <c r="O45" s="6">
        <v>102</v>
      </c>
      <c r="P45" s="6">
        <v>88</v>
      </c>
      <c r="Q45" s="6">
        <v>17</v>
      </c>
      <c r="R45" s="6">
        <v>33</v>
      </c>
      <c r="S45" s="6">
        <v>139</v>
      </c>
      <c r="T45" s="6">
        <v>0</v>
      </c>
      <c r="U45" s="6">
        <v>2</v>
      </c>
      <c r="V45" s="6">
        <v>0</v>
      </c>
      <c r="W45" s="6">
        <v>1.2</v>
      </c>
      <c r="X45" s="6">
        <v>28.9</v>
      </c>
      <c r="Y45" s="8">
        <f t="shared" si="0"/>
        <v>263.90000000000009</v>
      </c>
    </row>
    <row r="46" spans="1:25" ht="15.75" thickBot="1">
      <c r="A46" s="3">
        <v>45</v>
      </c>
      <c r="B46" s="4" t="s">
        <v>408</v>
      </c>
      <c r="C46" s="4" t="s">
        <v>39</v>
      </c>
      <c r="D46" s="3" t="s">
        <v>140</v>
      </c>
      <c r="E46" s="3">
        <v>33</v>
      </c>
      <c r="F46" s="3">
        <v>2018</v>
      </c>
      <c r="G46" s="3">
        <v>72</v>
      </c>
      <c r="H46" s="3">
        <v>0</v>
      </c>
      <c r="I46" s="3">
        <v>7</v>
      </c>
      <c r="J46" s="3">
        <v>3</v>
      </c>
      <c r="K46" s="3">
        <v>4</v>
      </c>
      <c r="L46" s="3">
        <v>1.47</v>
      </c>
      <c r="M46" s="3">
        <v>73.7</v>
      </c>
      <c r="N46" s="3">
        <v>54</v>
      </c>
      <c r="O46" s="3">
        <v>15</v>
      </c>
      <c r="P46" s="3">
        <v>12</v>
      </c>
      <c r="Q46" s="3">
        <v>4</v>
      </c>
      <c r="R46" s="3">
        <v>19</v>
      </c>
      <c r="S46" s="3">
        <v>55</v>
      </c>
      <c r="T46" s="3">
        <v>21</v>
      </c>
      <c r="U46" s="3">
        <v>0</v>
      </c>
      <c r="V46" s="3">
        <v>0</v>
      </c>
      <c r="W46" s="3">
        <v>0.99</v>
      </c>
      <c r="X46" s="3">
        <v>28.5</v>
      </c>
      <c r="Y46" s="5">
        <f t="shared" si="0"/>
        <v>162.10000000000002</v>
      </c>
    </row>
    <row r="47" spans="1:25" ht="15.75" thickBot="1">
      <c r="A47" s="6">
        <v>46</v>
      </c>
      <c r="B47" s="7" t="s">
        <v>335</v>
      </c>
      <c r="C47" s="7" t="s">
        <v>110</v>
      </c>
      <c r="D47" s="6" t="s">
        <v>126</v>
      </c>
      <c r="E47" s="6">
        <v>29</v>
      </c>
      <c r="F47" s="6">
        <v>2018</v>
      </c>
      <c r="G47" s="6">
        <v>29</v>
      </c>
      <c r="H47" s="6">
        <v>29</v>
      </c>
      <c r="I47" s="6">
        <v>11</v>
      </c>
      <c r="J47" s="6">
        <v>10</v>
      </c>
      <c r="K47" s="6">
        <v>0</v>
      </c>
      <c r="L47" s="6">
        <v>3.64</v>
      </c>
      <c r="M47" s="6">
        <v>183</v>
      </c>
      <c r="N47" s="6">
        <v>165</v>
      </c>
      <c r="O47" s="6">
        <v>82</v>
      </c>
      <c r="P47" s="6">
        <v>74</v>
      </c>
      <c r="Q47" s="6">
        <v>23</v>
      </c>
      <c r="R47" s="6">
        <v>53</v>
      </c>
      <c r="S47" s="6">
        <v>153</v>
      </c>
      <c r="T47" s="6">
        <v>0</v>
      </c>
      <c r="U47" s="6">
        <v>2</v>
      </c>
      <c r="V47" s="6">
        <v>0</v>
      </c>
      <c r="W47" s="6">
        <v>1.19</v>
      </c>
      <c r="X47" s="6">
        <v>28.1</v>
      </c>
      <c r="Y47" s="8">
        <f t="shared" si="0"/>
        <v>247</v>
      </c>
    </row>
    <row r="48" spans="1:25" ht="15.75" thickBot="1">
      <c r="A48" s="3">
        <v>47</v>
      </c>
      <c r="B48" s="4" t="s">
        <v>155</v>
      </c>
      <c r="C48" s="4" t="s">
        <v>35</v>
      </c>
      <c r="D48" s="3" t="s">
        <v>140</v>
      </c>
      <c r="E48" s="3">
        <v>29</v>
      </c>
      <c r="F48" s="3">
        <v>2018</v>
      </c>
      <c r="G48" s="3">
        <v>68</v>
      </c>
      <c r="H48" s="3">
        <v>0</v>
      </c>
      <c r="I48" s="3">
        <v>3</v>
      </c>
      <c r="J48" s="3">
        <v>5</v>
      </c>
      <c r="K48" s="3">
        <v>44</v>
      </c>
      <c r="L48" s="3">
        <v>1.75</v>
      </c>
      <c r="M48" s="3">
        <v>77</v>
      </c>
      <c r="N48" s="3">
        <v>69</v>
      </c>
      <c r="O48" s="3">
        <v>20</v>
      </c>
      <c r="P48" s="3">
        <v>15</v>
      </c>
      <c r="Q48" s="3">
        <v>10</v>
      </c>
      <c r="R48" s="3">
        <v>11</v>
      </c>
      <c r="S48" s="3">
        <v>63</v>
      </c>
      <c r="T48" s="3">
        <v>0</v>
      </c>
      <c r="U48" s="3">
        <v>0</v>
      </c>
      <c r="V48" s="3">
        <v>0</v>
      </c>
      <c r="W48" s="3">
        <v>1.04</v>
      </c>
      <c r="X48" s="3">
        <v>28</v>
      </c>
      <c r="Y48" s="5">
        <f t="shared" si="0"/>
        <v>336</v>
      </c>
    </row>
    <row r="49" spans="1:25" ht="15.75" thickBot="1">
      <c r="A49" s="6">
        <v>48</v>
      </c>
      <c r="B49" s="7" t="s">
        <v>252</v>
      </c>
      <c r="C49" s="7" t="s">
        <v>28</v>
      </c>
      <c r="D49" s="6" t="s">
        <v>126</v>
      </c>
      <c r="E49" s="6">
        <v>26</v>
      </c>
      <c r="F49" s="6">
        <v>2018</v>
      </c>
      <c r="G49" s="6">
        <v>33</v>
      </c>
      <c r="H49" s="6">
        <v>33</v>
      </c>
      <c r="I49" s="6">
        <v>12</v>
      </c>
      <c r="J49" s="6">
        <v>10</v>
      </c>
      <c r="K49" s="6">
        <v>0</v>
      </c>
      <c r="L49" s="6">
        <v>3.75</v>
      </c>
      <c r="M49" s="6">
        <v>206.7</v>
      </c>
      <c r="N49" s="6">
        <v>188</v>
      </c>
      <c r="O49" s="6">
        <v>92</v>
      </c>
      <c r="P49" s="6">
        <v>86</v>
      </c>
      <c r="Q49" s="6">
        <v>22</v>
      </c>
      <c r="R49" s="6">
        <v>65</v>
      </c>
      <c r="S49" s="6">
        <v>214</v>
      </c>
      <c r="T49" s="6">
        <v>0</v>
      </c>
      <c r="U49" s="6">
        <v>0</v>
      </c>
      <c r="V49" s="6">
        <v>0</v>
      </c>
      <c r="W49" s="6">
        <v>1.22</v>
      </c>
      <c r="X49" s="6">
        <v>27</v>
      </c>
      <c r="Y49" s="8">
        <f t="shared" si="0"/>
        <v>314.09999999999991</v>
      </c>
    </row>
    <row r="50" spans="1:25" ht="15.75" thickBot="1">
      <c r="A50" s="3">
        <v>49</v>
      </c>
      <c r="B50" s="4" t="s">
        <v>194</v>
      </c>
      <c r="C50" s="4" t="s">
        <v>58</v>
      </c>
      <c r="D50" s="3" t="s">
        <v>126</v>
      </c>
      <c r="E50" s="3">
        <v>29</v>
      </c>
      <c r="F50" s="3">
        <v>2018</v>
      </c>
      <c r="G50" s="3">
        <v>31</v>
      </c>
      <c r="H50" s="3">
        <v>31</v>
      </c>
      <c r="I50" s="3">
        <v>15</v>
      </c>
      <c r="J50" s="3">
        <v>9</v>
      </c>
      <c r="K50" s="3">
        <v>0</v>
      </c>
      <c r="L50" s="3">
        <v>3.76</v>
      </c>
      <c r="M50" s="3">
        <v>189.3</v>
      </c>
      <c r="N50" s="3">
        <v>197</v>
      </c>
      <c r="O50" s="3">
        <v>91</v>
      </c>
      <c r="P50" s="3">
        <v>79</v>
      </c>
      <c r="Q50" s="3">
        <v>19</v>
      </c>
      <c r="R50" s="3">
        <v>48</v>
      </c>
      <c r="S50" s="3">
        <v>145</v>
      </c>
      <c r="T50" s="3">
        <v>0</v>
      </c>
      <c r="U50" s="3">
        <v>0</v>
      </c>
      <c r="V50" s="3">
        <v>0</v>
      </c>
      <c r="W50" s="3">
        <v>1.29</v>
      </c>
      <c r="X50" s="3">
        <v>26</v>
      </c>
      <c r="Y50" s="5">
        <f t="shared" si="0"/>
        <v>227.90000000000009</v>
      </c>
    </row>
    <row r="51" spans="1:25" ht="15.75" thickBot="1">
      <c r="A51" s="6">
        <v>50</v>
      </c>
      <c r="B51" s="7" t="s">
        <v>557</v>
      </c>
      <c r="C51" s="7" t="s">
        <v>94</v>
      </c>
      <c r="D51" s="6" t="s">
        <v>46</v>
      </c>
      <c r="E51" s="6">
        <v>26</v>
      </c>
      <c r="F51" s="6">
        <v>2018</v>
      </c>
      <c r="G51" s="6">
        <v>69</v>
      </c>
      <c r="H51" s="6">
        <v>0</v>
      </c>
      <c r="I51" s="6">
        <v>1</v>
      </c>
      <c r="J51" s="6">
        <v>4</v>
      </c>
      <c r="K51" s="6">
        <v>28</v>
      </c>
      <c r="L51" s="6">
        <v>1.82</v>
      </c>
      <c r="M51" s="6">
        <v>74</v>
      </c>
      <c r="N51" s="6">
        <v>43</v>
      </c>
      <c r="O51" s="6">
        <v>15</v>
      </c>
      <c r="P51" s="6">
        <v>15</v>
      </c>
      <c r="Q51" s="6">
        <v>4</v>
      </c>
      <c r="R51" s="6">
        <v>30</v>
      </c>
      <c r="S51" s="6">
        <v>77</v>
      </c>
      <c r="T51" s="6">
        <v>3</v>
      </c>
      <c r="U51" s="6">
        <v>0</v>
      </c>
      <c r="V51" s="6">
        <v>0</v>
      </c>
      <c r="W51" s="6">
        <v>0.99</v>
      </c>
      <c r="X51" s="6">
        <v>26</v>
      </c>
      <c r="Y51" s="8">
        <f t="shared" si="0"/>
        <v>277</v>
      </c>
    </row>
    <row r="52" spans="1:25" ht="15.75" thickBot="1">
      <c r="A52" s="3">
        <v>51</v>
      </c>
      <c r="B52" s="4" t="s">
        <v>429</v>
      </c>
      <c r="C52" s="4" t="s">
        <v>28</v>
      </c>
      <c r="D52" s="3" t="s">
        <v>140</v>
      </c>
      <c r="E52" s="3">
        <v>28</v>
      </c>
      <c r="F52" s="3">
        <v>2018</v>
      </c>
      <c r="G52" s="3">
        <v>75</v>
      </c>
      <c r="H52" s="3">
        <v>0</v>
      </c>
      <c r="I52" s="3">
        <v>6</v>
      </c>
      <c r="J52" s="3">
        <v>1</v>
      </c>
      <c r="K52" s="3">
        <v>2</v>
      </c>
      <c r="L52" s="3">
        <v>2.2000000000000002</v>
      </c>
      <c r="M52" s="3">
        <v>82</v>
      </c>
      <c r="N52" s="3">
        <v>65</v>
      </c>
      <c r="O52" s="3">
        <v>21</v>
      </c>
      <c r="P52" s="3">
        <v>20</v>
      </c>
      <c r="Q52" s="3">
        <v>5</v>
      </c>
      <c r="R52" s="3">
        <v>15</v>
      </c>
      <c r="S52" s="3">
        <v>70</v>
      </c>
      <c r="T52" s="3">
        <v>19</v>
      </c>
      <c r="U52" s="3">
        <v>0</v>
      </c>
      <c r="V52" s="3">
        <v>0</v>
      </c>
      <c r="W52" s="3">
        <v>0.98</v>
      </c>
      <c r="X52" s="3">
        <v>25.3</v>
      </c>
      <c r="Y52" s="5">
        <f t="shared" si="0"/>
        <v>181</v>
      </c>
    </row>
    <row r="53" spans="1:25" ht="15.75" thickBot="1">
      <c r="A53" s="6">
        <v>52</v>
      </c>
      <c r="B53" s="7" t="s">
        <v>700</v>
      </c>
      <c r="C53" s="7" t="s">
        <v>72</v>
      </c>
      <c r="D53" s="6" t="s">
        <v>140</v>
      </c>
      <c r="E53" s="6">
        <v>24</v>
      </c>
      <c r="F53" s="6">
        <v>2018</v>
      </c>
      <c r="G53" s="6">
        <v>90</v>
      </c>
      <c r="H53" s="6">
        <v>1</v>
      </c>
      <c r="I53" s="6">
        <v>9</v>
      </c>
      <c r="J53" s="6">
        <v>1</v>
      </c>
      <c r="K53" s="6">
        <v>6</v>
      </c>
      <c r="L53" s="6">
        <v>2.84</v>
      </c>
      <c r="M53" s="6">
        <v>104.7</v>
      </c>
      <c r="N53" s="6">
        <v>86</v>
      </c>
      <c r="O53" s="6">
        <v>36</v>
      </c>
      <c r="P53" s="6">
        <v>33</v>
      </c>
      <c r="Q53" s="6">
        <v>10</v>
      </c>
      <c r="R53" s="6">
        <v>31</v>
      </c>
      <c r="S53" s="6">
        <v>126</v>
      </c>
      <c r="T53" s="6">
        <v>13</v>
      </c>
      <c r="U53" s="6">
        <v>0</v>
      </c>
      <c r="V53" s="6">
        <v>0</v>
      </c>
      <c r="W53" s="6">
        <v>1.1200000000000001</v>
      </c>
      <c r="X53" s="6">
        <v>25.1</v>
      </c>
      <c r="Y53" s="8">
        <f t="shared" si="0"/>
        <v>258.10000000000002</v>
      </c>
    </row>
    <row r="54" spans="1:25" ht="15.75" thickBot="1">
      <c r="A54" s="3">
        <v>53</v>
      </c>
      <c r="B54" s="4" t="s">
        <v>553</v>
      </c>
      <c r="C54" s="4" t="s">
        <v>35</v>
      </c>
      <c r="D54" s="3" t="s">
        <v>126</v>
      </c>
      <c r="E54" s="3">
        <v>25</v>
      </c>
      <c r="F54" s="3">
        <v>2018</v>
      </c>
      <c r="G54" s="3">
        <v>29</v>
      </c>
      <c r="H54" s="3">
        <v>29</v>
      </c>
      <c r="I54" s="3">
        <v>14</v>
      </c>
      <c r="J54" s="3">
        <v>6</v>
      </c>
      <c r="K54" s="3">
        <v>0</v>
      </c>
      <c r="L54" s="3">
        <v>3.82</v>
      </c>
      <c r="M54" s="3">
        <v>193.3</v>
      </c>
      <c r="N54" s="3">
        <v>156</v>
      </c>
      <c r="O54" s="3">
        <v>83</v>
      </c>
      <c r="P54" s="3">
        <v>82</v>
      </c>
      <c r="Q54" s="3">
        <v>19</v>
      </c>
      <c r="R54" s="3">
        <v>100</v>
      </c>
      <c r="S54" s="3">
        <v>198</v>
      </c>
      <c r="T54" s="3">
        <v>0</v>
      </c>
      <c r="U54" s="3">
        <v>1</v>
      </c>
      <c r="V54" s="3">
        <v>1</v>
      </c>
      <c r="W54" s="3">
        <v>1.32</v>
      </c>
      <c r="X54" s="3">
        <v>25.1</v>
      </c>
      <c r="Y54" s="5">
        <f t="shared" si="0"/>
        <v>278.90000000000009</v>
      </c>
    </row>
    <row r="55" spans="1:25" ht="15.75" thickBot="1">
      <c r="A55" s="6">
        <v>54</v>
      </c>
      <c r="B55" s="7" t="s">
        <v>244</v>
      </c>
      <c r="C55" s="7" t="s">
        <v>83</v>
      </c>
      <c r="D55" s="6" t="s">
        <v>126</v>
      </c>
      <c r="E55" s="6">
        <v>26</v>
      </c>
      <c r="F55" s="6">
        <v>2018</v>
      </c>
      <c r="G55" s="6">
        <v>28</v>
      </c>
      <c r="H55" s="6">
        <v>28</v>
      </c>
      <c r="I55" s="6">
        <v>9</v>
      </c>
      <c r="J55" s="6">
        <v>10</v>
      </c>
      <c r="K55" s="6">
        <v>0</v>
      </c>
      <c r="L55" s="6">
        <v>3.74</v>
      </c>
      <c r="M55" s="6">
        <v>168.3</v>
      </c>
      <c r="N55" s="6">
        <v>169</v>
      </c>
      <c r="O55" s="6">
        <v>71</v>
      </c>
      <c r="P55" s="6">
        <v>70</v>
      </c>
      <c r="Q55" s="6">
        <v>19</v>
      </c>
      <c r="R55" s="6">
        <v>45</v>
      </c>
      <c r="S55" s="6">
        <v>153</v>
      </c>
      <c r="T55" s="6">
        <v>0</v>
      </c>
      <c r="U55" s="6">
        <v>0</v>
      </c>
      <c r="V55" s="6">
        <v>0</v>
      </c>
      <c r="W55" s="6">
        <v>1.27</v>
      </c>
      <c r="X55" s="6">
        <v>24.9</v>
      </c>
      <c r="Y55" s="8">
        <f t="shared" si="0"/>
        <v>206.90000000000009</v>
      </c>
    </row>
    <row r="56" spans="1:25" ht="15.75" thickBot="1">
      <c r="A56" s="3">
        <v>55</v>
      </c>
      <c r="B56" s="4" t="s">
        <v>325</v>
      </c>
      <c r="C56" s="4" t="s">
        <v>36</v>
      </c>
      <c r="D56" s="3" t="s">
        <v>126</v>
      </c>
      <c r="E56" s="3">
        <v>29</v>
      </c>
      <c r="F56" s="3">
        <v>2018</v>
      </c>
      <c r="G56" s="3">
        <v>28</v>
      </c>
      <c r="H56" s="3">
        <v>28</v>
      </c>
      <c r="I56" s="3">
        <v>6</v>
      </c>
      <c r="J56" s="3">
        <v>7</v>
      </c>
      <c r="K56" s="3">
        <v>0</v>
      </c>
      <c r="L56" s="3">
        <v>3.7</v>
      </c>
      <c r="M56" s="3">
        <v>172.7</v>
      </c>
      <c r="N56" s="3">
        <v>180</v>
      </c>
      <c r="O56" s="3">
        <v>86</v>
      </c>
      <c r="P56" s="3">
        <v>71</v>
      </c>
      <c r="Q56" s="3">
        <v>17</v>
      </c>
      <c r="R56" s="3">
        <v>67</v>
      </c>
      <c r="S56" s="3">
        <v>118</v>
      </c>
      <c r="T56" s="3">
        <v>0</v>
      </c>
      <c r="U56" s="3">
        <v>1</v>
      </c>
      <c r="V56" s="3">
        <v>1</v>
      </c>
      <c r="W56" s="3">
        <v>1.43</v>
      </c>
      <c r="X56" s="3">
        <v>24.8</v>
      </c>
      <c r="Y56" s="5">
        <f t="shared" si="0"/>
        <v>121.09999999999991</v>
      </c>
    </row>
    <row r="57" spans="1:25" ht="15.75" thickBot="1">
      <c r="A57" s="6">
        <v>56</v>
      </c>
      <c r="B57" s="7" t="s">
        <v>701</v>
      </c>
      <c r="C57" s="7" t="s">
        <v>43</v>
      </c>
      <c r="D57" s="6" t="s">
        <v>126</v>
      </c>
      <c r="E57" s="6">
        <v>28</v>
      </c>
      <c r="F57" s="6">
        <v>2018</v>
      </c>
      <c r="G57" s="6">
        <v>32</v>
      </c>
      <c r="H57" s="6">
        <v>32</v>
      </c>
      <c r="I57" s="6">
        <v>14</v>
      </c>
      <c r="J57" s="6">
        <v>10</v>
      </c>
      <c r="K57" s="6">
        <v>0</v>
      </c>
      <c r="L57" s="6">
        <v>3.73</v>
      </c>
      <c r="M57" s="6">
        <v>200</v>
      </c>
      <c r="N57" s="6">
        <v>174</v>
      </c>
      <c r="O57" s="6">
        <v>86</v>
      </c>
      <c r="P57" s="6">
        <v>83</v>
      </c>
      <c r="Q57" s="6">
        <v>20</v>
      </c>
      <c r="R57" s="6">
        <v>71</v>
      </c>
      <c r="S57" s="6">
        <v>214</v>
      </c>
      <c r="T57" s="6">
        <v>0</v>
      </c>
      <c r="U57" s="6">
        <v>0</v>
      </c>
      <c r="V57" s="6">
        <v>0</v>
      </c>
      <c r="W57" s="6">
        <v>1.23</v>
      </c>
      <c r="X57" s="6">
        <v>24.5</v>
      </c>
      <c r="Y57" s="8">
        <f t="shared" si="0"/>
        <v>320</v>
      </c>
    </row>
    <row r="58" spans="1:25" ht="15.75" thickBot="1">
      <c r="A58" s="3">
        <v>57</v>
      </c>
      <c r="B58" s="4" t="s">
        <v>127</v>
      </c>
      <c r="C58" s="4" t="s">
        <v>392</v>
      </c>
      <c r="D58" s="3" t="s">
        <v>126</v>
      </c>
      <c r="E58" s="3">
        <v>37</v>
      </c>
      <c r="F58" s="3">
        <v>2018</v>
      </c>
      <c r="G58" s="3">
        <v>35</v>
      </c>
      <c r="H58" s="3">
        <v>25</v>
      </c>
      <c r="I58" s="3">
        <v>8</v>
      </c>
      <c r="J58" s="3">
        <v>8</v>
      </c>
      <c r="K58" s="3">
        <v>0</v>
      </c>
      <c r="L58" s="3">
        <v>3.76</v>
      </c>
      <c r="M58" s="3">
        <v>172.3</v>
      </c>
      <c r="N58" s="3">
        <v>173</v>
      </c>
      <c r="O58" s="3">
        <v>76</v>
      </c>
      <c r="P58" s="3">
        <v>72</v>
      </c>
      <c r="Q58" s="3">
        <v>12</v>
      </c>
      <c r="R58" s="3">
        <v>56</v>
      </c>
      <c r="S58" s="3">
        <v>64</v>
      </c>
      <c r="T58" s="3">
        <v>0</v>
      </c>
      <c r="U58" s="3">
        <v>2</v>
      </c>
      <c r="V58" s="3">
        <v>1</v>
      </c>
      <c r="W58" s="3">
        <v>1.33</v>
      </c>
      <c r="X58" s="3">
        <v>23.5</v>
      </c>
      <c r="Y58" s="5">
        <f t="shared" si="0"/>
        <v>110.90000000000009</v>
      </c>
    </row>
    <row r="59" spans="1:25" ht="15.75" thickBot="1">
      <c r="A59" s="6">
        <v>58</v>
      </c>
      <c r="B59" s="7" t="s">
        <v>147</v>
      </c>
      <c r="C59" s="7" t="s">
        <v>110</v>
      </c>
      <c r="D59" s="6" t="s">
        <v>140</v>
      </c>
      <c r="E59" s="6">
        <v>28</v>
      </c>
      <c r="F59" s="6">
        <v>2018</v>
      </c>
      <c r="G59" s="6">
        <v>57</v>
      </c>
      <c r="H59" s="6">
        <v>0</v>
      </c>
      <c r="I59" s="6">
        <v>6</v>
      </c>
      <c r="J59" s="6">
        <v>4</v>
      </c>
      <c r="K59" s="6">
        <v>2</v>
      </c>
      <c r="L59" s="6">
        <v>2.3199999999999998</v>
      </c>
      <c r="M59" s="6">
        <v>77.7</v>
      </c>
      <c r="N59" s="6">
        <v>69</v>
      </c>
      <c r="O59" s="6">
        <v>23</v>
      </c>
      <c r="P59" s="6">
        <v>20</v>
      </c>
      <c r="Q59" s="6">
        <v>6</v>
      </c>
      <c r="R59" s="6">
        <v>27</v>
      </c>
      <c r="S59" s="6">
        <v>49</v>
      </c>
      <c r="T59" s="6">
        <v>8</v>
      </c>
      <c r="U59" s="6">
        <v>0</v>
      </c>
      <c r="V59" s="6">
        <v>0</v>
      </c>
      <c r="W59" s="6">
        <v>1.24</v>
      </c>
      <c r="X59" s="6">
        <v>23.5</v>
      </c>
      <c r="Y59" s="8">
        <f t="shared" si="0"/>
        <v>102.10000000000002</v>
      </c>
    </row>
    <row r="60" spans="1:25" ht="15.75" thickBot="1">
      <c r="A60" s="3">
        <v>59</v>
      </c>
      <c r="B60" s="4" t="s">
        <v>407</v>
      </c>
      <c r="C60" s="4" t="s">
        <v>257</v>
      </c>
      <c r="D60" s="3" t="s">
        <v>126</v>
      </c>
      <c r="E60" s="3">
        <v>31</v>
      </c>
      <c r="F60" s="3">
        <v>2018</v>
      </c>
      <c r="G60" s="3">
        <v>34</v>
      </c>
      <c r="H60" s="3">
        <v>34</v>
      </c>
      <c r="I60" s="3">
        <v>8</v>
      </c>
      <c r="J60" s="3">
        <v>12</v>
      </c>
      <c r="K60" s="3">
        <v>0</v>
      </c>
      <c r="L60" s="3">
        <v>3.98</v>
      </c>
      <c r="M60" s="3">
        <v>226</v>
      </c>
      <c r="N60" s="3">
        <v>253</v>
      </c>
      <c r="O60" s="3">
        <v>109</v>
      </c>
      <c r="P60" s="3">
        <v>100</v>
      </c>
      <c r="Q60" s="3">
        <v>27</v>
      </c>
      <c r="R60" s="3">
        <v>65</v>
      </c>
      <c r="S60" s="3">
        <v>150</v>
      </c>
      <c r="T60" s="3">
        <v>0</v>
      </c>
      <c r="U60" s="3">
        <v>3</v>
      </c>
      <c r="V60" s="3">
        <v>0</v>
      </c>
      <c r="W60" s="3">
        <v>1.41</v>
      </c>
      <c r="X60" s="3">
        <v>23.4</v>
      </c>
      <c r="Y60" s="5">
        <f t="shared" si="0"/>
        <v>149</v>
      </c>
    </row>
    <row r="61" spans="1:25" ht="15.75" thickBot="1">
      <c r="A61" s="6">
        <v>60</v>
      </c>
      <c r="B61" s="7" t="s">
        <v>702</v>
      </c>
      <c r="C61" s="7" t="s">
        <v>59</v>
      </c>
      <c r="D61" s="6" t="s">
        <v>126</v>
      </c>
      <c r="E61" s="6">
        <v>23</v>
      </c>
      <c r="F61" s="6">
        <v>2018</v>
      </c>
      <c r="G61" s="6">
        <v>36</v>
      </c>
      <c r="H61" s="6">
        <v>22</v>
      </c>
      <c r="I61" s="6">
        <v>5</v>
      </c>
      <c r="J61" s="6">
        <v>8</v>
      </c>
      <c r="K61" s="6">
        <v>0</v>
      </c>
      <c r="L61" s="6">
        <v>3.76</v>
      </c>
      <c r="M61" s="6">
        <v>143.69999999999999</v>
      </c>
      <c r="N61" s="6">
        <v>139</v>
      </c>
      <c r="O61" s="6">
        <v>62</v>
      </c>
      <c r="P61" s="6">
        <v>60</v>
      </c>
      <c r="Q61" s="6">
        <v>31</v>
      </c>
      <c r="R61" s="6">
        <v>33</v>
      </c>
      <c r="S61" s="6">
        <v>120</v>
      </c>
      <c r="T61" s="6">
        <v>4</v>
      </c>
      <c r="U61" s="6">
        <v>1</v>
      </c>
      <c r="V61" s="6">
        <v>0</v>
      </c>
      <c r="W61" s="6">
        <v>1.2</v>
      </c>
      <c r="X61" s="6">
        <v>23.3</v>
      </c>
      <c r="Y61" s="8">
        <f t="shared" si="0"/>
        <v>164.09999999999991</v>
      </c>
    </row>
    <row r="62" spans="1:25" ht="15.75" thickBot="1">
      <c r="A62" s="3">
        <v>61</v>
      </c>
      <c r="B62" s="4" t="s">
        <v>496</v>
      </c>
      <c r="C62" s="4" t="s">
        <v>86</v>
      </c>
      <c r="D62" s="3" t="s">
        <v>46</v>
      </c>
      <c r="E62" s="3">
        <v>24</v>
      </c>
      <c r="F62" s="3">
        <v>2018</v>
      </c>
      <c r="G62" s="3">
        <v>61</v>
      </c>
      <c r="H62" s="3">
        <v>0</v>
      </c>
      <c r="I62" s="3">
        <v>4</v>
      </c>
      <c r="J62" s="3">
        <v>4</v>
      </c>
      <c r="K62" s="3">
        <v>24</v>
      </c>
      <c r="L62" s="3">
        <v>2.08</v>
      </c>
      <c r="M62" s="3">
        <v>69.3</v>
      </c>
      <c r="N62" s="3">
        <v>56</v>
      </c>
      <c r="O62" s="3">
        <v>18</v>
      </c>
      <c r="P62" s="3">
        <v>16</v>
      </c>
      <c r="Q62" s="3">
        <v>8</v>
      </c>
      <c r="R62" s="3">
        <v>14</v>
      </c>
      <c r="S62" s="3">
        <v>59</v>
      </c>
      <c r="T62" s="3">
        <v>1</v>
      </c>
      <c r="U62" s="3">
        <v>0</v>
      </c>
      <c r="V62" s="3">
        <v>0</v>
      </c>
      <c r="W62" s="3">
        <v>1.01</v>
      </c>
      <c r="X62" s="3">
        <v>23.1</v>
      </c>
      <c r="Y62" s="5">
        <f t="shared" si="0"/>
        <v>238.89999999999998</v>
      </c>
    </row>
    <row r="63" spans="1:25" ht="15.75" thickBot="1">
      <c r="A63" s="6">
        <v>62</v>
      </c>
      <c r="B63" s="7" t="s">
        <v>411</v>
      </c>
      <c r="C63" s="7" t="s">
        <v>94</v>
      </c>
      <c r="D63" s="6" t="s">
        <v>140</v>
      </c>
      <c r="E63" s="6">
        <v>26</v>
      </c>
      <c r="F63" s="6">
        <v>2018</v>
      </c>
      <c r="G63" s="6">
        <v>79</v>
      </c>
      <c r="H63" s="6">
        <v>0</v>
      </c>
      <c r="I63" s="6">
        <v>9</v>
      </c>
      <c r="J63" s="6">
        <v>8</v>
      </c>
      <c r="K63" s="6">
        <v>11</v>
      </c>
      <c r="L63" s="6">
        <v>2.73</v>
      </c>
      <c r="M63" s="6">
        <v>92.3</v>
      </c>
      <c r="N63" s="6">
        <v>86</v>
      </c>
      <c r="O63" s="6">
        <v>32</v>
      </c>
      <c r="P63" s="6">
        <v>28</v>
      </c>
      <c r="Q63" s="6">
        <v>11</v>
      </c>
      <c r="R63" s="6">
        <v>25</v>
      </c>
      <c r="S63" s="6">
        <v>77</v>
      </c>
      <c r="T63" s="6">
        <v>12</v>
      </c>
      <c r="U63" s="6">
        <v>0</v>
      </c>
      <c r="V63" s="6">
        <v>0</v>
      </c>
      <c r="W63" s="6">
        <v>1.2</v>
      </c>
      <c r="X63" s="6">
        <v>23</v>
      </c>
      <c r="Y63" s="8">
        <f t="shared" si="0"/>
        <v>179.89999999999998</v>
      </c>
    </row>
    <row r="64" spans="1:25" ht="15.75" thickBot="1">
      <c r="A64" s="3">
        <v>63</v>
      </c>
      <c r="B64" s="4" t="s">
        <v>547</v>
      </c>
      <c r="C64" s="4" t="s">
        <v>94</v>
      </c>
      <c r="D64" s="3" t="s">
        <v>126</v>
      </c>
      <c r="E64" s="3">
        <v>23</v>
      </c>
      <c r="F64" s="3">
        <v>2018</v>
      </c>
      <c r="G64" s="3">
        <v>15</v>
      </c>
      <c r="H64" s="3">
        <v>15</v>
      </c>
      <c r="I64" s="3">
        <v>5</v>
      </c>
      <c r="J64" s="3">
        <v>1</v>
      </c>
      <c r="K64" s="3">
        <v>0</v>
      </c>
      <c r="L64" s="3">
        <v>2.6</v>
      </c>
      <c r="M64" s="3">
        <v>93.3</v>
      </c>
      <c r="N64" s="3">
        <v>87</v>
      </c>
      <c r="O64" s="3">
        <v>31</v>
      </c>
      <c r="P64" s="3">
        <v>27</v>
      </c>
      <c r="Q64" s="3">
        <v>3</v>
      </c>
      <c r="R64" s="3">
        <v>18</v>
      </c>
      <c r="S64" s="3">
        <v>78</v>
      </c>
      <c r="T64" s="3">
        <v>0</v>
      </c>
      <c r="U64" s="3">
        <v>0</v>
      </c>
      <c r="V64" s="3">
        <v>0</v>
      </c>
      <c r="W64" s="3">
        <v>1.1200000000000001</v>
      </c>
      <c r="X64" s="3">
        <v>22.5</v>
      </c>
      <c r="Y64" s="5">
        <f t="shared" si="0"/>
        <v>160.89999999999998</v>
      </c>
    </row>
    <row r="65" spans="1:25" ht="15.75" thickBot="1">
      <c r="A65" s="6">
        <v>64</v>
      </c>
      <c r="B65" s="7" t="s">
        <v>703</v>
      </c>
      <c r="C65" s="7" t="s">
        <v>86</v>
      </c>
      <c r="D65" s="6" t="s">
        <v>140</v>
      </c>
      <c r="E65" s="6">
        <v>23</v>
      </c>
      <c r="F65" s="6">
        <v>2018</v>
      </c>
      <c r="G65" s="6">
        <v>74</v>
      </c>
      <c r="H65" s="6">
        <v>0</v>
      </c>
      <c r="I65" s="6">
        <v>5</v>
      </c>
      <c r="J65" s="6">
        <v>1</v>
      </c>
      <c r="K65" s="6">
        <v>1</v>
      </c>
      <c r="L65" s="6">
        <v>2.59</v>
      </c>
      <c r="M65" s="6">
        <v>80</v>
      </c>
      <c r="N65" s="6">
        <v>65</v>
      </c>
      <c r="O65" s="6">
        <v>24</v>
      </c>
      <c r="P65" s="6">
        <v>23</v>
      </c>
      <c r="Q65" s="6">
        <v>4</v>
      </c>
      <c r="R65" s="6">
        <v>27</v>
      </c>
      <c r="S65" s="6">
        <v>58</v>
      </c>
      <c r="T65" s="6">
        <v>16</v>
      </c>
      <c r="U65" s="6">
        <v>0</v>
      </c>
      <c r="V65" s="6">
        <v>0</v>
      </c>
      <c r="W65" s="6">
        <v>1.1499999999999999</v>
      </c>
      <c r="X65" s="6">
        <v>22.2</v>
      </c>
      <c r="Y65" s="8">
        <f t="shared" si="0"/>
        <v>131</v>
      </c>
    </row>
    <row r="66" spans="1:25" ht="15.75" thickBot="1">
      <c r="A66" s="3">
        <v>65</v>
      </c>
      <c r="B66" s="4" t="s">
        <v>420</v>
      </c>
      <c r="C66" s="4" t="s">
        <v>46</v>
      </c>
      <c r="D66" s="3" t="s">
        <v>126</v>
      </c>
      <c r="E66" s="3">
        <v>28</v>
      </c>
      <c r="F66" s="3">
        <v>2018</v>
      </c>
      <c r="G66" s="3">
        <v>32</v>
      </c>
      <c r="H66" s="3">
        <v>32</v>
      </c>
      <c r="I66" s="3">
        <v>12</v>
      </c>
      <c r="J66" s="3">
        <v>15</v>
      </c>
      <c r="K66" s="3">
        <v>0</v>
      </c>
      <c r="L66" s="3">
        <v>3.96</v>
      </c>
      <c r="M66" s="3">
        <v>193.3</v>
      </c>
      <c r="N66" s="3">
        <v>195</v>
      </c>
      <c r="O66" s="3">
        <v>94</v>
      </c>
      <c r="P66" s="3">
        <v>85</v>
      </c>
      <c r="Q66" s="3">
        <v>19</v>
      </c>
      <c r="R66" s="3">
        <v>62</v>
      </c>
      <c r="S66" s="3">
        <v>142</v>
      </c>
      <c r="T66" s="3">
        <v>0</v>
      </c>
      <c r="U66" s="3">
        <v>0</v>
      </c>
      <c r="V66" s="3">
        <v>0</v>
      </c>
      <c r="W66" s="3">
        <v>1.33</v>
      </c>
      <c r="X66" s="3">
        <v>22.2</v>
      </c>
      <c r="Y66" s="5">
        <f t="shared" ref="Y66:Y129" si="1">(3*(M66)+4*I66-4*J66+5*K66+S66-2*N66-2*R66-Q66)</f>
        <v>176.90000000000009</v>
      </c>
    </row>
    <row r="67" spans="1:25" ht="15.75" thickBot="1">
      <c r="A67" s="6">
        <v>66</v>
      </c>
      <c r="B67" s="7" t="s">
        <v>704</v>
      </c>
      <c r="C67" s="7" t="s">
        <v>25</v>
      </c>
      <c r="D67" s="6" t="s">
        <v>140</v>
      </c>
      <c r="E67" s="6">
        <v>24</v>
      </c>
      <c r="F67" s="6">
        <v>2018</v>
      </c>
      <c r="G67" s="6">
        <v>80</v>
      </c>
      <c r="H67" s="6">
        <v>0</v>
      </c>
      <c r="I67" s="6">
        <v>10</v>
      </c>
      <c r="J67" s="6">
        <v>1</v>
      </c>
      <c r="K67" s="6">
        <v>3</v>
      </c>
      <c r="L67" s="6">
        <v>2.72</v>
      </c>
      <c r="M67" s="6">
        <v>86</v>
      </c>
      <c r="N67" s="6">
        <v>56</v>
      </c>
      <c r="O67" s="6">
        <v>30</v>
      </c>
      <c r="P67" s="6">
        <v>26</v>
      </c>
      <c r="Q67" s="6">
        <v>13</v>
      </c>
      <c r="R67" s="6">
        <v>34</v>
      </c>
      <c r="S67" s="6">
        <v>105</v>
      </c>
      <c r="T67" s="6">
        <v>14</v>
      </c>
      <c r="U67" s="6">
        <v>0</v>
      </c>
      <c r="V67" s="6">
        <v>0</v>
      </c>
      <c r="W67" s="6">
        <v>1.05</v>
      </c>
      <c r="X67" s="6">
        <v>22.1</v>
      </c>
      <c r="Y67" s="8">
        <f t="shared" si="1"/>
        <v>221</v>
      </c>
    </row>
    <row r="68" spans="1:25" ht="15.75" thickBot="1">
      <c r="A68" s="3">
        <v>67</v>
      </c>
      <c r="B68" s="4" t="s">
        <v>504</v>
      </c>
      <c r="C68" s="4" t="s">
        <v>205</v>
      </c>
      <c r="D68" s="3" t="s">
        <v>140</v>
      </c>
      <c r="E68" s="3">
        <v>26</v>
      </c>
      <c r="F68" s="3">
        <v>2018</v>
      </c>
      <c r="G68" s="3">
        <v>63</v>
      </c>
      <c r="H68" s="3">
        <v>0</v>
      </c>
      <c r="I68" s="3">
        <v>6</v>
      </c>
      <c r="J68" s="3">
        <v>3</v>
      </c>
      <c r="K68" s="3">
        <v>1</v>
      </c>
      <c r="L68" s="3">
        <v>2.36</v>
      </c>
      <c r="M68" s="3">
        <v>72.3</v>
      </c>
      <c r="N68" s="3">
        <v>59</v>
      </c>
      <c r="O68" s="3">
        <v>22</v>
      </c>
      <c r="P68" s="3">
        <v>19</v>
      </c>
      <c r="Q68" s="3">
        <v>9</v>
      </c>
      <c r="R68" s="3">
        <v>21</v>
      </c>
      <c r="S68" s="3">
        <v>53</v>
      </c>
      <c r="T68" s="3">
        <v>11</v>
      </c>
      <c r="U68" s="3">
        <v>0</v>
      </c>
      <c r="V68" s="3">
        <v>0</v>
      </c>
      <c r="W68" s="3">
        <v>1.1100000000000001</v>
      </c>
      <c r="X68" s="3">
        <v>22</v>
      </c>
      <c r="Y68" s="5">
        <f t="shared" si="1"/>
        <v>117.89999999999998</v>
      </c>
    </row>
    <row r="69" spans="1:25" ht="15.75" thickBot="1">
      <c r="A69" s="6">
        <v>68</v>
      </c>
      <c r="B69" s="7" t="s">
        <v>705</v>
      </c>
      <c r="C69" s="7" t="s">
        <v>77</v>
      </c>
      <c r="D69" s="6" t="s">
        <v>140</v>
      </c>
      <c r="E69" s="6">
        <v>27</v>
      </c>
      <c r="F69" s="6">
        <v>2018</v>
      </c>
      <c r="G69" s="6">
        <v>60</v>
      </c>
      <c r="H69" s="6">
        <v>0</v>
      </c>
      <c r="I69" s="6">
        <v>5</v>
      </c>
      <c r="J69" s="6">
        <v>1</v>
      </c>
      <c r="K69" s="6">
        <v>1</v>
      </c>
      <c r="L69" s="6">
        <v>2.25</v>
      </c>
      <c r="M69" s="6">
        <v>72</v>
      </c>
      <c r="N69" s="6">
        <v>60</v>
      </c>
      <c r="O69" s="6">
        <v>20</v>
      </c>
      <c r="P69" s="6">
        <v>18</v>
      </c>
      <c r="Q69" s="6">
        <v>6</v>
      </c>
      <c r="R69" s="6">
        <v>12</v>
      </c>
      <c r="S69" s="6">
        <v>72</v>
      </c>
      <c r="T69" s="6">
        <v>16</v>
      </c>
      <c r="U69" s="6">
        <v>0</v>
      </c>
      <c r="V69" s="6">
        <v>0</v>
      </c>
      <c r="W69" s="6">
        <v>1</v>
      </c>
      <c r="X69" s="6">
        <v>21.9</v>
      </c>
      <c r="Y69" s="8">
        <f t="shared" si="1"/>
        <v>159</v>
      </c>
    </row>
    <row r="70" spans="1:25" ht="15.75" thickBot="1">
      <c r="A70" s="3">
        <v>69</v>
      </c>
      <c r="B70" s="4" t="s">
        <v>706</v>
      </c>
      <c r="C70" s="4" t="s">
        <v>94</v>
      </c>
      <c r="D70" s="3" t="s">
        <v>126</v>
      </c>
      <c r="E70" s="3">
        <v>24</v>
      </c>
      <c r="F70" s="3">
        <v>2018</v>
      </c>
      <c r="G70" s="3">
        <v>31</v>
      </c>
      <c r="H70" s="3">
        <v>31</v>
      </c>
      <c r="I70" s="3">
        <v>12</v>
      </c>
      <c r="J70" s="3">
        <v>12</v>
      </c>
      <c r="K70" s="3">
        <v>0</v>
      </c>
      <c r="L70" s="3">
        <v>3.93</v>
      </c>
      <c r="M70" s="3">
        <v>190</v>
      </c>
      <c r="N70" s="3">
        <v>180</v>
      </c>
      <c r="O70" s="3">
        <v>83</v>
      </c>
      <c r="P70" s="3">
        <v>83</v>
      </c>
      <c r="Q70" s="3">
        <v>22</v>
      </c>
      <c r="R70" s="3">
        <v>86</v>
      </c>
      <c r="S70" s="3">
        <v>213</v>
      </c>
      <c r="T70" s="3">
        <v>0</v>
      </c>
      <c r="U70" s="3">
        <v>0</v>
      </c>
      <c r="V70" s="3">
        <v>0</v>
      </c>
      <c r="W70" s="3">
        <v>1.4</v>
      </c>
      <c r="X70" s="3">
        <v>20.9</v>
      </c>
      <c r="Y70" s="5">
        <f t="shared" si="1"/>
        <v>229</v>
      </c>
    </row>
    <row r="71" spans="1:25" ht="15.75" thickBot="1">
      <c r="A71" s="6">
        <v>70</v>
      </c>
      <c r="B71" s="7" t="s">
        <v>238</v>
      </c>
      <c r="C71" s="7" t="s">
        <v>58</v>
      </c>
      <c r="D71" s="6" t="s">
        <v>126</v>
      </c>
      <c r="E71" s="6">
        <v>29</v>
      </c>
      <c r="F71" s="6">
        <v>2018</v>
      </c>
      <c r="G71" s="6">
        <v>28</v>
      </c>
      <c r="H71" s="6">
        <v>28</v>
      </c>
      <c r="I71" s="6">
        <v>6</v>
      </c>
      <c r="J71" s="6">
        <v>14</v>
      </c>
      <c r="K71" s="6">
        <v>0</v>
      </c>
      <c r="L71" s="6">
        <v>3.94</v>
      </c>
      <c r="M71" s="6">
        <v>176</v>
      </c>
      <c r="N71" s="6">
        <v>198</v>
      </c>
      <c r="O71" s="6">
        <v>85</v>
      </c>
      <c r="P71" s="6">
        <v>77</v>
      </c>
      <c r="Q71" s="6">
        <v>15</v>
      </c>
      <c r="R71" s="6">
        <v>54</v>
      </c>
      <c r="S71" s="6">
        <v>72</v>
      </c>
      <c r="T71" s="6">
        <v>0</v>
      </c>
      <c r="U71" s="6">
        <v>2</v>
      </c>
      <c r="V71" s="6">
        <v>0</v>
      </c>
      <c r="W71" s="6">
        <v>1.43</v>
      </c>
      <c r="X71" s="6">
        <v>20.9</v>
      </c>
      <c r="Y71" s="8">
        <f t="shared" si="1"/>
        <v>49</v>
      </c>
    </row>
    <row r="72" spans="1:25" ht="15.75" thickBot="1">
      <c r="A72" s="3">
        <v>71</v>
      </c>
      <c r="B72" s="4" t="s">
        <v>707</v>
      </c>
      <c r="C72" s="4" t="s">
        <v>167</v>
      </c>
      <c r="D72" s="3" t="s">
        <v>140</v>
      </c>
      <c r="E72" s="3">
        <v>24</v>
      </c>
      <c r="F72" s="3">
        <v>2018</v>
      </c>
      <c r="G72" s="3">
        <v>43</v>
      </c>
      <c r="H72" s="3">
        <v>20</v>
      </c>
      <c r="I72" s="3">
        <v>10</v>
      </c>
      <c r="J72" s="3">
        <v>8</v>
      </c>
      <c r="K72" s="3">
        <v>2</v>
      </c>
      <c r="L72" s="3">
        <v>3.76</v>
      </c>
      <c r="M72" s="3">
        <v>153.30000000000001</v>
      </c>
      <c r="N72" s="3">
        <v>157</v>
      </c>
      <c r="O72" s="3">
        <v>65</v>
      </c>
      <c r="P72" s="3">
        <v>64</v>
      </c>
      <c r="Q72" s="3">
        <v>17</v>
      </c>
      <c r="R72" s="3">
        <v>33</v>
      </c>
      <c r="S72" s="3">
        <v>116</v>
      </c>
      <c r="T72" s="3">
        <v>3</v>
      </c>
      <c r="U72" s="3">
        <v>0</v>
      </c>
      <c r="V72" s="3">
        <v>0</v>
      </c>
      <c r="W72" s="3">
        <v>1.24</v>
      </c>
      <c r="X72" s="3">
        <v>20.8</v>
      </c>
      <c r="Y72" s="5">
        <f t="shared" si="1"/>
        <v>196.90000000000009</v>
      </c>
    </row>
    <row r="73" spans="1:25" ht="15.75" thickBot="1">
      <c r="A73" s="6">
        <v>72</v>
      </c>
      <c r="B73" s="7" t="s">
        <v>413</v>
      </c>
      <c r="C73" s="7" t="s">
        <v>450</v>
      </c>
      <c r="D73" s="6" t="s">
        <v>140</v>
      </c>
      <c r="E73" s="6">
        <v>29</v>
      </c>
      <c r="F73" s="6">
        <v>2018</v>
      </c>
      <c r="G73" s="6">
        <v>73</v>
      </c>
      <c r="H73" s="6">
        <v>0</v>
      </c>
      <c r="I73" s="6">
        <v>6</v>
      </c>
      <c r="J73" s="6">
        <v>2</v>
      </c>
      <c r="K73" s="6">
        <v>5</v>
      </c>
      <c r="L73" s="6">
        <v>2.93</v>
      </c>
      <c r="M73" s="6">
        <v>98.3</v>
      </c>
      <c r="N73" s="6">
        <v>104</v>
      </c>
      <c r="O73" s="6">
        <v>35</v>
      </c>
      <c r="P73" s="6">
        <v>32</v>
      </c>
      <c r="Q73" s="6">
        <v>5</v>
      </c>
      <c r="R73" s="6">
        <v>24</v>
      </c>
      <c r="S73" s="6">
        <v>64</v>
      </c>
      <c r="T73" s="6">
        <v>10</v>
      </c>
      <c r="U73" s="6">
        <v>0</v>
      </c>
      <c r="V73" s="6">
        <v>0</v>
      </c>
      <c r="W73" s="6">
        <v>1.3</v>
      </c>
      <c r="X73" s="6">
        <v>20.8</v>
      </c>
      <c r="Y73" s="8">
        <f t="shared" si="1"/>
        <v>138.89999999999998</v>
      </c>
    </row>
    <row r="74" spans="1:25" ht="15.75" thickBot="1">
      <c r="A74" s="3">
        <v>73</v>
      </c>
      <c r="B74" s="4" t="s">
        <v>480</v>
      </c>
      <c r="C74" s="4" t="s">
        <v>46</v>
      </c>
      <c r="D74" s="3" t="s">
        <v>140</v>
      </c>
      <c r="E74" s="3">
        <v>25</v>
      </c>
      <c r="F74" s="3">
        <v>2018</v>
      </c>
      <c r="G74" s="3">
        <v>65</v>
      </c>
      <c r="H74" s="3">
        <v>0</v>
      </c>
      <c r="I74" s="3">
        <v>2</v>
      </c>
      <c r="J74" s="3">
        <v>0</v>
      </c>
      <c r="K74" s="3">
        <v>3</v>
      </c>
      <c r="L74" s="3">
        <v>2.1800000000000002</v>
      </c>
      <c r="M74" s="3">
        <v>66</v>
      </c>
      <c r="N74" s="3">
        <v>45</v>
      </c>
      <c r="O74" s="3">
        <v>16</v>
      </c>
      <c r="P74" s="3">
        <v>16</v>
      </c>
      <c r="Q74" s="3">
        <v>3</v>
      </c>
      <c r="R74" s="3">
        <v>19</v>
      </c>
      <c r="S74" s="3">
        <v>77</v>
      </c>
      <c r="T74" s="3">
        <v>15</v>
      </c>
      <c r="U74" s="3">
        <v>0</v>
      </c>
      <c r="V74" s="3">
        <v>0</v>
      </c>
      <c r="W74" s="3">
        <v>0.97</v>
      </c>
      <c r="X74" s="3">
        <v>20.7</v>
      </c>
      <c r="Y74" s="5">
        <f t="shared" si="1"/>
        <v>167</v>
      </c>
    </row>
    <row r="75" spans="1:25" ht="15.75" thickBot="1">
      <c r="A75" s="6">
        <v>74</v>
      </c>
      <c r="B75" s="7" t="s">
        <v>328</v>
      </c>
      <c r="C75" s="7" t="s">
        <v>205</v>
      </c>
      <c r="D75" s="6" t="s">
        <v>46</v>
      </c>
      <c r="E75" s="6">
        <v>28</v>
      </c>
      <c r="F75" s="6">
        <v>2018</v>
      </c>
      <c r="G75" s="6">
        <v>64</v>
      </c>
      <c r="H75" s="6">
        <v>0</v>
      </c>
      <c r="I75" s="6">
        <v>2</v>
      </c>
      <c r="J75" s="6">
        <v>5</v>
      </c>
      <c r="K75" s="6">
        <v>41</v>
      </c>
      <c r="L75" s="6">
        <v>2.38</v>
      </c>
      <c r="M75" s="6">
        <v>68</v>
      </c>
      <c r="N75" s="6">
        <v>61</v>
      </c>
      <c r="O75" s="6">
        <v>20</v>
      </c>
      <c r="P75" s="6">
        <v>18</v>
      </c>
      <c r="Q75" s="6">
        <v>6</v>
      </c>
      <c r="R75" s="6">
        <v>19</v>
      </c>
      <c r="S75" s="6">
        <v>79</v>
      </c>
      <c r="T75" s="6">
        <v>0</v>
      </c>
      <c r="U75" s="6">
        <v>0</v>
      </c>
      <c r="V75" s="6">
        <v>0</v>
      </c>
      <c r="W75" s="6">
        <v>1.18</v>
      </c>
      <c r="X75" s="6">
        <v>20.5</v>
      </c>
      <c r="Y75" s="8">
        <f t="shared" si="1"/>
        <v>310</v>
      </c>
    </row>
    <row r="76" spans="1:25" ht="15.75" thickBot="1">
      <c r="A76" s="3">
        <v>75</v>
      </c>
      <c r="B76" s="4" t="s">
        <v>170</v>
      </c>
      <c r="C76" s="4" t="s">
        <v>28</v>
      </c>
      <c r="D76" s="3" t="s">
        <v>46</v>
      </c>
      <c r="E76" s="3">
        <v>30</v>
      </c>
      <c r="F76" s="3">
        <v>2018</v>
      </c>
      <c r="G76" s="3">
        <v>73</v>
      </c>
      <c r="H76" s="3">
        <v>0</v>
      </c>
      <c r="I76" s="3">
        <v>5</v>
      </c>
      <c r="J76" s="3">
        <v>4</v>
      </c>
      <c r="K76" s="3">
        <v>23</v>
      </c>
      <c r="L76" s="3">
        <v>2.57</v>
      </c>
      <c r="M76" s="3">
        <v>77</v>
      </c>
      <c r="N76" s="3">
        <v>66</v>
      </c>
      <c r="O76" s="3">
        <v>22</v>
      </c>
      <c r="P76" s="3">
        <v>22</v>
      </c>
      <c r="Q76" s="3">
        <v>3</v>
      </c>
      <c r="R76" s="3">
        <v>28</v>
      </c>
      <c r="S76" s="3">
        <v>68</v>
      </c>
      <c r="T76" s="3">
        <v>19</v>
      </c>
      <c r="U76" s="3">
        <v>0</v>
      </c>
      <c r="V76" s="3">
        <v>0</v>
      </c>
      <c r="W76" s="3">
        <v>1.22</v>
      </c>
      <c r="X76" s="3">
        <v>20.399999999999999</v>
      </c>
      <c r="Y76" s="5">
        <f t="shared" si="1"/>
        <v>227</v>
      </c>
    </row>
    <row r="77" spans="1:25" ht="15.75" thickBot="1">
      <c r="A77" s="6">
        <v>76</v>
      </c>
      <c r="B77" s="7" t="s">
        <v>708</v>
      </c>
      <c r="C77" s="7" t="s">
        <v>77</v>
      </c>
      <c r="D77" s="6" t="s">
        <v>140</v>
      </c>
      <c r="E77" s="6">
        <v>31</v>
      </c>
      <c r="F77" s="6">
        <v>2018</v>
      </c>
      <c r="G77" s="6">
        <v>29</v>
      </c>
      <c r="H77" s="6">
        <v>23</v>
      </c>
      <c r="I77" s="6">
        <v>9</v>
      </c>
      <c r="J77" s="6">
        <v>9</v>
      </c>
      <c r="K77" s="6">
        <v>0</v>
      </c>
      <c r="L77" s="6">
        <v>3.81</v>
      </c>
      <c r="M77" s="6">
        <v>163</v>
      </c>
      <c r="N77" s="6">
        <v>157</v>
      </c>
      <c r="O77" s="6">
        <v>74</v>
      </c>
      <c r="P77" s="6">
        <v>69</v>
      </c>
      <c r="Q77" s="6">
        <v>20</v>
      </c>
      <c r="R77" s="6">
        <v>48</v>
      </c>
      <c r="S77" s="6">
        <v>75</v>
      </c>
      <c r="T77" s="6">
        <v>0</v>
      </c>
      <c r="U77" s="6">
        <v>0</v>
      </c>
      <c r="V77" s="6">
        <v>0</v>
      </c>
      <c r="W77" s="6">
        <v>1.26</v>
      </c>
      <c r="X77" s="6">
        <v>20.399999999999999</v>
      </c>
      <c r="Y77" s="8">
        <f t="shared" si="1"/>
        <v>134</v>
      </c>
    </row>
    <row r="78" spans="1:25" ht="15.75" thickBot="1">
      <c r="A78" s="3">
        <v>77</v>
      </c>
      <c r="B78" s="4" t="s">
        <v>493</v>
      </c>
      <c r="C78" s="4" t="s">
        <v>205</v>
      </c>
      <c r="D78" s="3" t="s">
        <v>140</v>
      </c>
      <c r="E78" s="3">
        <v>27</v>
      </c>
      <c r="F78" s="3">
        <v>2018</v>
      </c>
      <c r="G78" s="3">
        <v>70</v>
      </c>
      <c r="H78" s="3">
        <v>0</v>
      </c>
      <c r="I78" s="3">
        <v>5</v>
      </c>
      <c r="J78" s="3">
        <v>2</v>
      </c>
      <c r="K78" s="3">
        <v>1</v>
      </c>
      <c r="L78" s="3">
        <v>2.82</v>
      </c>
      <c r="M78" s="3">
        <v>79.7</v>
      </c>
      <c r="N78" s="3">
        <v>61</v>
      </c>
      <c r="O78" s="3">
        <v>29</v>
      </c>
      <c r="P78" s="3">
        <v>25</v>
      </c>
      <c r="Q78" s="3">
        <v>11</v>
      </c>
      <c r="R78" s="3">
        <v>28</v>
      </c>
      <c r="S78" s="3">
        <v>89</v>
      </c>
      <c r="T78" s="3">
        <v>21</v>
      </c>
      <c r="U78" s="3">
        <v>0</v>
      </c>
      <c r="V78" s="3">
        <v>0</v>
      </c>
      <c r="W78" s="3">
        <v>1.1200000000000001</v>
      </c>
      <c r="X78" s="3">
        <v>20.2</v>
      </c>
      <c r="Y78" s="5">
        <f t="shared" si="1"/>
        <v>156.10000000000002</v>
      </c>
    </row>
    <row r="79" spans="1:25" ht="15.75" thickBot="1">
      <c r="A79" s="6">
        <v>78</v>
      </c>
      <c r="B79" s="7" t="s">
        <v>153</v>
      </c>
      <c r="C79" s="7" t="s">
        <v>90</v>
      </c>
      <c r="D79" s="6" t="s">
        <v>126</v>
      </c>
      <c r="E79" s="6">
        <v>29</v>
      </c>
      <c r="F79" s="6">
        <v>2018</v>
      </c>
      <c r="G79" s="6">
        <v>32</v>
      </c>
      <c r="H79" s="6">
        <v>32</v>
      </c>
      <c r="I79" s="6">
        <v>18</v>
      </c>
      <c r="J79" s="6">
        <v>7</v>
      </c>
      <c r="K79" s="6">
        <v>0</v>
      </c>
      <c r="L79" s="6">
        <v>4.2699999999999996</v>
      </c>
      <c r="M79" s="6">
        <v>208.7</v>
      </c>
      <c r="N79" s="6">
        <v>212</v>
      </c>
      <c r="O79" s="6">
        <v>104</v>
      </c>
      <c r="P79" s="6">
        <v>99</v>
      </c>
      <c r="Q79" s="6">
        <v>27</v>
      </c>
      <c r="R79" s="6">
        <v>88</v>
      </c>
      <c r="S79" s="6">
        <v>132</v>
      </c>
      <c r="T79" s="6">
        <v>0</v>
      </c>
      <c r="U79" s="6">
        <v>1</v>
      </c>
      <c r="V79" s="6">
        <v>0</v>
      </c>
      <c r="W79" s="6">
        <v>1.44</v>
      </c>
      <c r="X79" s="6">
        <v>20.2</v>
      </c>
      <c r="Y79" s="8">
        <f t="shared" si="1"/>
        <v>175.09999999999991</v>
      </c>
    </row>
    <row r="80" spans="1:25" ht="15.75" thickBot="1">
      <c r="A80" s="3">
        <v>79</v>
      </c>
      <c r="B80" s="4" t="s">
        <v>173</v>
      </c>
      <c r="C80" s="4" t="s">
        <v>58</v>
      </c>
      <c r="D80" s="3" t="s">
        <v>140</v>
      </c>
      <c r="E80" s="3">
        <v>28</v>
      </c>
      <c r="F80" s="3">
        <v>2018</v>
      </c>
      <c r="G80" s="3">
        <v>64</v>
      </c>
      <c r="H80" s="3">
        <v>4</v>
      </c>
      <c r="I80" s="3">
        <v>8</v>
      </c>
      <c r="J80" s="3">
        <v>8</v>
      </c>
      <c r="K80" s="3">
        <v>1</v>
      </c>
      <c r="L80" s="3">
        <v>3.17</v>
      </c>
      <c r="M80" s="3">
        <v>96.7</v>
      </c>
      <c r="N80" s="3">
        <v>98</v>
      </c>
      <c r="O80" s="3">
        <v>37</v>
      </c>
      <c r="P80" s="3">
        <v>34</v>
      </c>
      <c r="Q80" s="3">
        <v>8</v>
      </c>
      <c r="R80" s="3">
        <v>36</v>
      </c>
      <c r="S80" s="3">
        <v>67</v>
      </c>
      <c r="T80" s="3">
        <v>18</v>
      </c>
      <c r="U80" s="3">
        <v>0</v>
      </c>
      <c r="V80" s="3">
        <v>0</v>
      </c>
      <c r="W80" s="3">
        <v>1.39</v>
      </c>
      <c r="X80" s="3">
        <v>19.899999999999999</v>
      </c>
      <c r="Y80" s="5">
        <f t="shared" si="1"/>
        <v>86.100000000000023</v>
      </c>
    </row>
    <row r="81" spans="1:25" ht="15.75" thickBot="1">
      <c r="A81" s="6">
        <v>80</v>
      </c>
      <c r="B81" s="7" t="s">
        <v>709</v>
      </c>
      <c r="C81" s="7" t="s">
        <v>59</v>
      </c>
      <c r="D81" s="6" t="s">
        <v>140</v>
      </c>
      <c r="E81" s="6">
        <v>23</v>
      </c>
      <c r="F81" s="6">
        <v>2018</v>
      </c>
      <c r="G81" s="6">
        <v>93</v>
      </c>
      <c r="H81" s="6">
        <v>0</v>
      </c>
      <c r="I81" s="6">
        <v>2</v>
      </c>
      <c r="J81" s="6">
        <v>5</v>
      </c>
      <c r="K81" s="6">
        <v>2</v>
      </c>
      <c r="L81" s="6">
        <v>3.52</v>
      </c>
      <c r="M81" s="6">
        <v>102.3</v>
      </c>
      <c r="N81" s="6">
        <v>77</v>
      </c>
      <c r="O81" s="6">
        <v>41</v>
      </c>
      <c r="P81" s="6">
        <v>40</v>
      </c>
      <c r="Q81" s="6">
        <v>8</v>
      </c>
      <c r="R81" s="6">
        <v>56</v>
      </c>
      <c r="S81" s="6">
        <v>100</v>
      </c>
      <c r="T81" s="6">
        <v>17</v>
      </c>
      <c r="U81" s="6">
        <v>0</v>
      </c>
      <c r="V81" s="6">
        <v>0</v>
      </c>
      <c r="W81" s="6">
        <v>1.3</v>
      </c>
      <c r="X81" s="6">
        <v>19.399999999999999</v>
      </c>
      <c r="Y81" s="8">
        <f t="shared" si="1"/>
        <v>130.89999999999998</v>
      </c>
    </row>
    <row r="82" spans="1:25" ht="15.75" thickBot="1">
      <c r="A82" s="3">
        <v>81</v>
      </c>
      <c r="B82" s="4" t="s">
        <v>527</v>
      </c>
      <c r="C82" s="4" t="s">
        <v>110</v>
      </c>
      <c r="D82" s="3" t="s">
        <v>126</v>
      </c>
      <c r="E82" s="3">
        <v>25</v>
      </c>
      <c r="F82" s="3">
        <v>2018</v>
      </c>
      <c r="G82" s="3">
        <v>23</v>
      </c>
      <c r="H82" s="3">
        <v>23</v>
      </c>
      <c r="I82" s="3">
        <v>7</v>
      </c>
      <c r="J82" s="3">
        <v>9</v>
      </c>
      <c r="K82" s="3">
        <v>0</v>
      </c>
      <c r="L82" s="3">
        <v>3.69</v>
      </c>
      <c r="M82" s="3">
        <v>139</v>
      </c>
      <c r="N82" s="3">
        <v>141</v>
      </c>
      <c r="O82" s="3">
        <v>62</v>
      </c>
      <c r="P82" s="3">
        <v>57</v>
      </c>
      <c r="Q82" s="3">
        <v>9</v>
      </c>
      <c r="R82" s="3">
        <v>37</v>
      </c>
      <c r="S82" s="3">
        <v>106</v>
      </c>
      <c r="T82" s="3">
        <v>0</v>
      </c>
      <c r="U82" s="3">
        <v>0</v>
      </c>
      <c r="V82" s="3">
        <v>0</v>
      </c>
      <c r="W82" s="3">
        <v>1.28</v>
      </c>
      <c r="X82" s="3">
        <v>19.3</v>
      </c>
      <c r="Y82" s="5">
        <f t="shared" si="1"/>
        <v>150</v>
      </c>
    </row>
    <row r="83" spans="1:25" ht="15.75" thickBot="1">
      <c r="A83" s="6">
        <v>82</v>
      </c>
      <c r="B83" s="7" t="s">
        <v>331</v>
      </c>
      <c r="C83" s="7" t="s">
        <v>35</v>
      </c>
      <c r="D83" s="6" t="s">
        <v>126</v>
      </c>
      <c r="E83" s="6">
        <v>25</v>
      </c>
      <c r="F83" s="6">
        <v>2018</v>
      </c>
      <c r="G83" s="6">
        <v>33</v>
      </c>
      <c r="H83" s="6">
        <v>33</v>
      </c>
      <c r="I83" s="6">
        <v>9</v>
      </c>
      <c r="J83" s="6">
        <v>12</v>
      </c>
      <c r="K83" s="6">
        <v>0</v>
      </c>
      <c r="L83" s="6">
        <v>4.2300000000000004</v>
      </c>
      <c r="M83" s="6">
        <v>223.3</v>
      </c>
      <c r="N83" s="6">
        <v>232</v>
      </c>
      <c r="O83" s="6">
        <v>112</v>
      </c>
      <c r="P83" s="6">
        <v>105</v>
      </c>
      <c r="Q83" s="6">
        <v>29</v>
      </c>
      <c r="R83" s="6">
        <v>54</v>
      </c>
      <c r="S83" s="6">
        <v>197</v>
      </c>
      <c r="T83" s="6">
        <v>0</v>
      </c>
      <c r="U83" s="6">
        <v>2</v>
      </c>
      <c r="V83" s="6">
        <v>1</v>
      </c>
      <c r="W83" s="6">
        <v>1.28</v>
      </c>
      <c r="X83" s="6">
        <v>18.899999999999999</v>
      </c>
      <c r="Y83" s="8">
        <f t="shared" si="1"/>
        <v>253.90000000000009</v>
      </c>
    </row>
    <row r="84" spans="1:25" ht="15.75" thickBot="1">
      <c r="A84" s="3">
        <v>83</v>
      </c>
      <c r="B84" s="4" t="s">
        <v>710</v>
      </c>
      <c r="C84" s="4" t="s">
        <v>711</v>
      </c>
      <c r="D84" s="3" t="s">
        <v>126</v>
      </c>
      <c r="E84" s="3">
        <v>24</v>
      </c>
      <c r="F84" s="3">
        <v>2018</v>
      </c>
      <c r="G84" s="3">
        <v>31</v>
      </c>
      <c r="H84" s="3">
        <v>31</v>
      </c>
      <c r="I84" s="3">
        <v>11</v>
      </c>
      <c r="J84" s="3">
        <v>14</v>
      </c>
      <c r="K84" s="3">
        <v>0</v>
      </c>
      <c r="L84" s="3">
        <v>4.1399999999999997</v>
      </c>
      <c r="M84" s="3">
        <v>197.7</v>
      </c>
      <c r="N84" s="3">
        <v>176</v>
      </c>
      <c r="O84" s="3">
        <v>96</v>
      </c>
      <c r="P84" s="3">
        <v>91</v>
      </c>
      <c r="Q84" s="3">
        <v>25</v>
      </c>
      <c r="R84" s="3">
        <v>51</v>
      </c>
      <c r="S84" s="3">
        <v>242</v>
      </c>
      <c r="T84" s="3">
        <v>0</v>
      </c>
      <c r="U84" s="3">
        <v>1</v>
      </c>
      <c r="V84" s="3">
        <v>0</v>
      </c>
      <c r="W84" s="3">
        <v>1.1499999999999999</v>
      </c>
      <c r="X84" s="3">
        <v>18.8</v>
      </c>
      <c r="Y84" s="5">
        <f t="shared" si="1"/>
        <v>344.09999999999991</v>
      </c>
    </row>
    <row r="85" spans="1:25" ht="15.75" thickBot="1">
      <c r="A85" s="6">
        <v>84</v>
      </c>
      <c r="B85" s="7" t="s">
        <v>714</v>
      </c>
      <c r="C85" s="7" t="s">
        <v>58</v>
      </c>
      <c r="D85" s="6" t="s">
        <v>46</v>
      </c>
      <c r="E85" s="6">
        <v>23</v>
      </c>
      <c r="F85" s="6">
        <v>2018</v>
      </c>
      <c r="G85" s="6">
        <v>77</v>
      </c>
      <c r="H85" s="6">
        <v>0</v>
      </c>
      <c r="I85" s="6">
        <v>4</v>
      </c>
      <c r="J85" s="6">
        <v>4</v>
      </c>
      <c r="K85" s="6">
        <v>49</v>
      </c>
      <c r="L85" s="6">
        <v>2.87</v>
      </c>
      <c r="M85" s="6">
        <v>78.3</v>
      </c>
      <c r="N85" s="6">
        <v>55</v>
      </c>
      <c r="O85" s="6">
        <v>27</v>
      </c>
      <c r="P85" s="6">
        <v>25</v>
      </c>
      <c r="Q85" s="6">
        <v>2</v>
      </c>
      <c r="R85" s="6">
        <v>56</v>
      </c>
      <c r="S85" s="6">
        <v>91</v>
      </c>
      <c r="T85" s="6">
        <v>2</v>
      </c>
      <c r="U85" s="6">
        <v>0</v>
      </c>
      <c r="V85" s="6">
        <v>0</v>
      </c>
      <c r="W85" s="6">
        <v>1.42</v>
      </c>
      <c r="X85" s="6">
        <v>18.7</v>
      </c>
      <c r="Y85" s="8">
        <f t="shared" si="1"/>
        <v>346.9</v>
      </c>
    </row>
    <row r="86" spans="1:25" ht="15.75" thickBot="1">
      <c r="A86" s="3">
        <v>85</v>
      </c>
      <c r="B86" s="4" t="s">
        <v>712</v>
      </c>
      <c r="C86" s="4" t="s">
        <v>81</v>
      </c>
      <c r="D86" s="3" t="s">
        <v>126</v>
      </c>
      <c r="E86" s="3">
        <v>25</v>
      </c>
      <c r="F86" s="3">
        <v>2018</v>
      </c>
      <c r="G86" s="3">
        <v>36</v>
      </c>
      <c r="H86" s="3">
        <v>25</v>
      </c>
      <c r="I86" s="3">
        <v>8</v>
      </c>
      <c r="J86" s="3">
        <v>8</v>
      </c>
      <c r="K86" s="3">
        <v>2</v>
      </c>
      <c r="L86" s="3">
        <v>3.71</v>
      </c>
      <c r="M86" s="3">
        <v>157.69999999999999</v>
      </c>
      <c r="N86" s="3">
        <v>141</v>
      </c>
      <c r="O86" s="3">
        <v>66</v>
      </c>
      <c r="P86" s="3">
        <v>65</v>
      </c>
      <c r="Q86" s="3">
        <v>19</v>
      </c>
      <c r="R86" s="3">
        <v>53</v>
      </c>
      <c r="S86" s="3">
        <v>85</v>
      </c>
      <c r="T86" s="3">
        <v>0</v>
      </c>
      <c r="U86" s="3">
        <v>0</v>
      </c>
      <c r="V86" s="3">
        <v>0</v>
      </c>
      <c r="W86" s="3">
        <v>1.23</v>
      </c>
      <c r="X86" s="3">
        <v>18.5</v>
      </c>
      <c r="Y86" s="5">
        <f t="shared" si="1"/>
        <v>161.09999999999991</v>
      </c>
    </row>
    <row r="87" spans="1:25" ht="15.75" thickBot="1">
      <c r="A87" s="6">
        <v>86</v>
      </c>
      <c r="B87" s="7" t="s">
        <v>550</v>
      </c>
      <c r="C87" s="7" t="s">
        <v>205</v>
      </c>
      <c r="D87" s="6" t="s">
        <v>126</v>
      </c>
      <c r="E87" s="6">
        <v>27</v>
      </c>
      <c r="F87" s="6">
        <v>2018</v>
      </c>
      <c r="G87" s="6">
        <v>18</v>
      </c>
      <c r="H87" s="6">
        <v>18</v>
      </c>
      <c r="I87" s="6">
        <v>8</v>
      </c>
      <c r="J87" s="6">
        <v>4</v>
      </c>
      <c r="K87" s="6">
        <v>0</v>
      </c>
      <c r="L87" s="6">
        <v>3.57</v>
      </c>
      <c r="M87" s="6">
        <v>116</v>
      </c>
      <c r="N87" s="6">
        <v>109</v>
      </c>
      <c r="O87" s="6">
        <v>47</v>
      </c>
      <c r="P87" s="6">
        <v>46</v>
      </c>
      <c r="Q87" s="6">
        <v>17</v>
      </c>
      <c r="R87" s="6">
        <v>30</v>
      </c>
      <c r="S87" s="6">
        <v>76</v>
      </c>
      <c r="T87" s="6">
        <v>0</v>
      </c>
      <c r="U87" s="6">
        <v>1</v>
      </c>
      <c r="V87" s="6">
        <v>0</v>
      </c>
      <c r="W87" s="6">
        <v>1.2</v>
      </c>
      <c r="X87" s="6">
        <v>18.5</v>
      </c>
      <c r="Y87" s="8">
        <f t="shared" si="1"/>
        <v>145</v>
      </c>
    </row>
    <row r="88" spans="1:25" ht="15.75" thickBot="1">
      <c r="A88" s="3">
        <v>87</v>
      </c>
      <c r="B88" s="4" t="s">
        <v>163</v>
      </c>
      <c r="C88" s="4" t="s">
        <v>39</v>
      </c>
      <c r="D88" s="3" t="s">
        <v>46</v>
      </c>
      <c r="E88" s="3">
        <v>31</v>
      </c>
      <c r="F88" s="3">
        <v>2018</v>
      </c>
      <c r="G88" s="3">
        <v>73</v>
      </c>
      <c r="H88" s="3">
        <v>0</v>
      </c>
      <c r="I88" s="3">
        <v>4</v>
      </c>
      <c r="J88" s="3">
        <v>4</v>
      </c>
      <c r="K88" s="3">
        <v>45</v>
      </c>
      <c r="L88" s="3">
        <v>2.65</v>
      </c>
      <c r="M88" s="3">
        <v>74.7</v>
      </c>
      <c r="N88" s="3">
        <v>57</v>
      </c>
      <c r="O88" s="3">
        <v>24</v>
      </c>
      <c r="P88" s="3">
        <v>22</v>
      </c>
      <c r="Q88" s="3">
        <v>4</v>
      </c>
      <c r="R88" s="3">
        <v>38</v>
      </c>
      <c r="S88" s="3">
        <v>69</v>
      </c>
      <c r="T88" s="3">
        <v>2</v>
      </c>
      <c r="U88" s="3">
        <v>0</v>
      </c>
      <c r="V88" s="3">
        <v>0</v>
      </c>
      <c r="W88" s="3">
        <v>1.27</v>
      </c>
      <c r="X88" s="3">
        <v>18.399999999999999</v>
      </c>
      <c r="Y88" s="5">
        <f t="shared" si="1"/>
        <v>324.10000000000002</v>
      </c>
    </row>
    <row r="89" spans="1:25" ht="15.75" thickBot="1">
      <c r="A89" s="6">
        <v>88</v>
      </c>
      <c r="B89" s="7" t="s">
        <v>151</v>
      </c>
      <c r="C89" s="7" t="s">
        <v>25</v>
      </c>
      <c r="D89" s="6" t="s">
        <v>126</v>
      </c>
      <c r="E89" s="6">
        <v>29</v>
      </c>
      <c r="F89" s="6">
        <v>2018</v>
      </c>
      <c r="G89" s="6">
        <v>20</v>
      </c>
      <c r="H89" s="6">
        <v>20</v>
      </c>
      <c r="I89" s="6">
        <v>9</v>
      </c>
      <c r="J89" s="6">
        <v>6</v>
      </c>
      <c r="K89" s="6">
        <v>0</v>
      </c>
      <c r="L89" s="6">
        <v>3.67</v>
      </c>
      <c r="M89" s="6">
        <v>132.30000000000001</v>
      </c>
      <c r="N89" s="6">
        <v>132</v>
      </c>
      <c r="O89" s="6">
        <v>57</v>
      </c>
      <c r="P89" s="6">
        <v>54</v>
      </c>
      <c r="Q89" s="6">
        <v>15</v>
      </c>
      <c r="R89" s="6">
        <v>24</v>
      </c>
      <c r="S89" s="6">
        <v>84</v>
      </c>
      <c r="T89" s="6">
        <v>0</v>
      </c>
      <c r="U89" s="6">
        <v>0</v>
      </c>
      <c r="V89" s="6">
        <v>0</v>
      </c>
      <c r="W89" s="6">
        <v>1.18</v>
      </c>
      <c r="X89" s="6">
        <v>18.399999999999999</v>
      </c>
      <c r="Y89" s="8">
        <f t="shared" si="1"/>
        <v>165.90000000000003</v>
      </c>
    </row>
    <row r="90" spans="1:25" ht="15.75" thickBot="1">
      <c r="A90" s="3">
        <v>89</v>
      </c>
      <c r="B90" s="4" t="s">
        <v>149</v>
      </c>
      <c r="C90" s="4" t="s">
        <v>83</v>
      </c>
      <c r="D90" s="3" t="s">
        <v>126</v>
      </c>
      <c r="E90" s="3">
        <v>31</v>
      </c>
      <c r="F90" s="3">
        <v>2018</v>
      </c>
      <c r="G90" s="3">
        <v>41</v>
      </c>
      <c r="H90" s="3">
        <v>26</v>
      </c>
      <c r="I90" s="3">
        <v>9</v>
      </c>
      <c r="J90" s="3">
        <v>10</v>
      </c>
      <c r="K90" s="3">
        <v>1</v>
      </c>
      <c r="L90" s="3">
        <v>4.1100000000000003</v>
      </c>
      <c r="M90" s="3">
        <v>168.7</v>
      </c>
      <c r="N90" s="3">
        <v>173</v>
      </c>
      <c r="O90" s="3">
        <v>88</v>
      </c>
      <c r="P90" s="3">
        <v>77</v>
      </c>
      <c r="Q90" s="3">
        <v>21</v>
      </c>
      <c r="R90" s="3">
        <v>52</v>
      </c>
      <c r="S90" s="3">
        <v>98</v>
      </c>
      <c r="T90" s="3">
        <v>4</v>
      </c>
      <c r="U90" s="3">
        <v>0</v>
      </c>
      <c r="V90" s="3">
        <v>0</v>
      </c>
      <c r="W90" s="3">
        <v>1.33</v>
      </c>
      <c r="X90" s="3">
        <v>18.3</v>
      </c>
      <c r="Y90" s="5">
        <f t="shared" si="1"/>
        <v>134.09999999999991</v>
      </c>
    </row>
    <row r="91" spans="1:25" ht="15.75" thickBot="1">
      <c r="A91" s="6">
        <v>90</v>
      </c>
      <c r="B91" s="7" t="s">
        <v>510</v>
      </c>
      <c r="C91" s="7" t="s">
        <v>43</v>
      </c>
      <c r="D91" s="6" t="s">
        <v>46</v>
      </c>
      <c r="E91" s="6">
        <v>27</v>
      </c>
      <c r="F91" s="6">
        <v>2018</v>
      </c>
      <c r="G91" s="6">
        <v>64</v>
      </c>
      <c r="H91" s="6">
        <v>0</v>
      </c>
      <c r="I91" s="6">
        <v>5</v>
      </c>
      <c r="J91" s="6">
        <v>3</v>
      </c>
      <c r="K91" s="6">
        <v>33</v>
      </c>
      <c r="L91" s="6">
        <v>2.56</v>
      </c>
      <c r="M91" s="6">
        <v>70.3</v>
      </c>
      <c r="N91" s="6">
        <v>48</v>
      </c>
      <c r="O91" s="6">
        <v>20</v>
      </c>
      <c r="P91" s="6">
        <v>20</v>
      </c>
      <c r="Q91" s="6">
        <v>8</v>
      </c>
      <c r="R91" s="6">
        <v>23</v>
      </c>
      <c r="S91" s="6">
        <v>66</v>
      </c>
      <c r="T91" s="6">
        <v>0</v>
      </c>
      <c r="U91" s="6">
        <v>0</v>
      </c>
      <c r="V91" s="6">
        <v>0</v>
      </c>
      <c r="W91" s="6">
        <v>1.01</v>
      </c>
      <c r="X91" s="6">
        <v>18.3</v>
      </c>
      <c r="Y91" s="8">
        <f t="shared" si="1"/>
        <v>299.89999999999998</v>
      </c>
    </row>
    <row r="92" spans="1:25" ht="15.75" thickBot="1">
      <c r="A92" s="3">
        <v>91</v>
      </c>
      <c r="B92" s="4" t="s">
        <v>483</v>
      </c>
      <c r="C92" s="4" t="s">
        <v>88</v>
      </c>
      <c r="D92" s="3" t="s">
        <v>126</v>
      </c>
      <c r="E92" s="3">
        <v>27</v>
      </c>
      <c r="F92" s="3">
        <v>2018</v>
      </c>
      <c r="G92" s="3">
        <v>32</v>
      </c>
      <c r="H92" s="3">
        <v>32</v>
      </c>
      <c r="I92" s="3">
        <v>9</v>
      </c>
      <c r="J92" s="3">
        <v>16</v>
      </c>
      <c r="K92" s="3">
        <v>0</v>
      </c>
      <c r="L92" s="3">
        <v>4.3899999999999997</v>
      </c>
      <c r="M92" s="3">
        <v>211.3</v>
      </c>
      <c r="N92" s="3">
        <v>199</v>
      </c>
      <c r="O92" s="3">
        <v>107</v>
      </c>
      <c r="P92" s="3">
        <v>103</v>
      </c>
      <c r="Q92" s="3">
        <v>31</v>
      </c>
      <c r="R92" s="3">
        <v>101</v>
      </c>
      <c r="S92" s="3">
        <v>153</v>
      </c>
      <c r="T92" s="3">
        <v>0</v>
      </c>
      <c r="U92" s="3">
        <v>1</v>
      </c>
      <c r="V92" s="3">
        <v>0</v>
      </c>
      <c r="W92" s="3">
        <v>1.42</v>
      </c>
      <c r="X92" s="3">
        <v>18.2</v>
      </c>
      <c r="Y92" s="5">
        <f t="shared" si="1"/>
        <v>127.90000000000009</v>
      </c>
    </row>
    <row r="93" spans="1:25" ht="15.75" thickBot="1">
      <c r="A93" s="6">
        <v>92</v>
      </c>
      <c r="B93" s="7" t="s">
        <v>427</v>
      </c>
      <c r="C93" s="7" t="s">
        <v>72</v>
      </c>
      <c r="D93" s="6" t="s">
        <v>140</v>
      </c>
      <c r="E93" s="6">
        <v>24</v>
      </c>
      <c r="F93" s="6">
        <v>2018</v>
      </c>
      <c r="G93" s="6">
        <v>83</v>
      </c>
      <c r="H93" s="6">
        <v>0</v>
      </c>
      <c r="I93" s="6">
        <v>7</v>
      </c>
      <c r="J93" s="6">
        <v>4</v>
      </c>
      <c r="K93" s="6">
        <v>1</v>
      </c>
      <c r="L93" s="6">
        <v>2.9</v>
      </c>
      <c r="M93" s="6">
        <v>77.7</v>
      </c>
      <c r="N93" s="6">
        <v>58</v>
      </c>
      <c r="O93" s="6">
        <v>27</v>
      </c>
      <c r="P93" s="6">
        <v>25</v>
      </c>
      <c r="Q93" s="6">
        <v>5</v>
      </c>
      <c r="R93" s="6">
        <v>27</v>
      </c>
      <c r="S93" s="6">
        <v>115</v>
      </c>
      <c r="T93" s="6">
        <v>18</v>
      </c>
      <c r="U93" s="6">
        <v>0</v>
      </c>
      <c r="V93" s="6">
        <v>0</v>
      </c>
      <c r="W93" s="6">
        <v>1.0900000000000001</v>
      </c>
      <c r="X93" s="6">
        <v>18.100000000000001</v>
      </c>
      <c r="Y93" s="8">
        <f t="shared" si="1"/>
        <v>190.10000000000002</v>
      </c>
    </row>
    <row r="94" spans="1:25" ht="15.75" thickBot="1">
      <c r="A94" s="3">
        <v>93</v>
      </c>
      <c r="B94" s="4" t="s">
        <v>500</v>
      </c>
      <c r="C94" s="4" t="s">
        <v>36</v>
      </c>
      <c r="D94" s="3" t="s">
        <v>140</v>
      </c>
      <c r="E94" s="3">
        <v>24</v>
      </c>
      <c r="F94" s="3">
        <v>2018</v>
      </c>
      <c r="G94" s="3">
        <v>38</v>
      </c>
      <c r="H94" s="3">
        <v>0</v>
      </c>
      <c r="I94" s="3">
        <v>1</v>
      </c>
      <c r="J94" s="3">
        <v>3</v>
      </c>
      <c r="K94" s="3">
        <v>5</v>
      </c>
      <c r="L94" s="3">
        <v>1.74</v>
      </c>
      <c r="M94" s="3">
        <v>51.7</v>
      </c>
      <c r="N94" s="3">
        <v>37</v>
      </c>
      <c r="O94" s="3">
        <v>12</v>
      </c>
      <c r="P94" s="3">
        <v>10</v>
      </c>
      <c r="Q94" s="3">
        <v>3</v>
      </c>
      <c r="R94" s="3">
        <v>18</v>
      </c>
      <c r="S94" s="3">
        <v>44</v>
      </c>
      <c r="T94" s="3">
        <v>8</v>
      </c>
      <c r="U94" s="3">
        <v>0</v>
      </c>
      <c r="V94" s="3">
        <v>0</v>
      </c>
      <c r="W94" s="3">
        <v>1.06</v>
      </c>
      <c r="X94" s="3">
        <v>18</v>
      </c>
      <c r="Y94" s="5">
        <f t="shared" si="1"/>
        <v>103.10000000000002</v>
      </c>
    </row>
    <row r="95" spans="1:25" ht="15.75" thickBot="1">
      <c r="A95" s="6">
        <v>94</v>
      </c>
      <c r="B95" s="7" t="s">
        <v>551</v>
      </c>
      <c r="C95" s="7" t="s">
        <v>86</v>
      </c>
      <c r="D95" s="6" t="s">
        <v>140</v>
      </c>
      <c r="E95" s="6">
        <v>27</v>
      </c>
      <c r="F95" s="6">
        <v>2018</v>
      </c>
      <c r="G95" s="6">
        <v>80</v>
      </c>
      <c r="H95" s="6">
        <v>1</v>
      </c>
      <c r="I95" s="6">
        <v>3</v>
      </c>
      <c r="J95" s="6">
        <v>6</v>
      </c>
      <c r="K95" s="6">
        <v>0</v>
      </c>
      <c r="L95" s="6">
        <v>3.74</v>
      </c>
      <c r="M95" s="6">
        <v>118</v>
      </c>
      <c r="N95" s="6">
        <v>135</v>
      </c>
      <c r="O95" s="6">
        <v>53</v>
      </c>
      <c r="P95" s="6">
        <v>49</v>
      </c>
      <c r="Q95" s="6">
        <v>14</v>
      </c>
      <c r="R95" s="6">
        <v>28</v>
      </c>
      <c r="S95" s="6">
        <v>69</v>
      </c>
      <c r="T95" s="6">
        <v>4</v>
      </c>
      <c r="U95" s="6">
        <v>0</v>
      </c>
      <c r="V95" s="6">
        <v>0</v>
      </c>
      <c r="W95" s="6">
        <v>1.38</v>
      </c>
      <c r="X95" s="6">
        <v>18</v>
      </c>
      <c r="Y95" s="8">
        <f t="shared" si="1"/>
        <v>71</v>
      </c>
    </row>
    <row r="96" spans="1:25" ht="15.75" thickBot="1">
      <c r="A96" s="3">
        <v>95</v>
      </c>
      <c r="B96" s="4" t="s">
        <v>541</v>
      </c>
      <c r="C96" s="4" t="s">
        <v>58</v>
      </c>
      <c r="D96" s="3" t="s">
        <v>140</v>
      </c>
      <c r="E96" s="3">
        <v>28</v>
      </c>
      <c r="F96" s="3">
        <v>2018</v>
      </c>
      <c r="G96" s="3">
        <v>76</v>
      </c>
      <c r="H96" s="3">
        <v>0</v>
      </c>
      <c r="I96" s="3">
        <v>6</v>
      </c>
      <c r="J96" s="3">
        <v>7</v>
      </c>
      <c r="K96" s="3">
        <v>1</v>
      </c>
      <c r="L96" s="3">
        <v>2.65</v>
      </c>
      <c r="M96" s="3">
        <v>68</v>
      </c>
      <c r="N96" s="3">
        <v>51</v>
      </c>
      <c r="O96" s="3">
        <v>22</v>
      </c>
      <c r="P96" s="3">
        <v>20</v>
      </c>
      <c r="Q96" s="3">
        <v>4</v>
      </c>
      <c r="R96" s="3">
        <v>40</v>
      </c>
      <c r="S96" s="3">
        <v>65</v>
      </c>
      <c r="T96" s="3">
        <v>33</v>
      </c>
      <c r="U96" s="3">
        <v>0</v>
      </c>
      <c r="V96" s="3">
        <v>0</v>
      </c>
      <c r="W96" s="3">
        <v>1.34</v>
      </c>
      <c r="X96" s="3">
        <v>17.899999999999999</v>
      </c>
      <c r="Y96" s="5">
        <f t="shared" si="1"/>
        <v>84</v>
      </c>
    </row>
    <row r="97" spans="1:25" ht="15.75" thickBot="1">
      <c r="A97" s="6">
        <v>96</v>
      </c>
      <c r="B97" s="7" t="s">
        <v>310</v>
      </c>
      <c r="C97" s="7" t="s">
        <v>94</v>
      </c>
      <c r="D97" s="6" t="s">
        <v>126</v>
      </c>
      <c r="E97" s="6">
        <v>31</v>
      </c>
      <c r="F97" s="6">
        <v>2018</v>
      </c>
      <c r="G97" s="6">
        <v>35</v>
      </c>
      <c r="H97" s="6">
        <v>28</v>
      </c>
      <c r="I97" s="6">
        <v>10</v>
      </c>
      <c r="J97" s="6">
        <v>11</v>
      </c>
      <c r="K97" s="6">
        <v>0</v>
      </c>
      <c r="L97" s="6">
        <v>4.0599999999999996</v>
      </c>
      <c r="M97" s="6">
        <v>184</v>
      </c>
      <c r="N97" s="6">
        <v>178</v>
      </c>
      <c r="O97" s="6">
        <v>90</v>
      </c>
      <c r="P97" s="6">
        <v>83</v>
      </c>
      <c r="Q97" s="6">
        <v>23</v>
      </c>
      <c r="R97" s="6">
        <v>58</v>
      </c>
      <c r="S97" s="6">
        <v>156</v>
      </c>
      <c r="T97" s="6">
        <v>1</v>
      </c>
      <c r="U97" s="6">
        <v>0</v>
      </c>
      <c r="V97" s="6">
        <v>0</v>
      </c>
      <c r="W97" s="6">
        <v>1.28</v>
      </c>
      <c r="X97" s="6">
        <v>17.8</v>
      </c>
      <c r="Y97" s="8">
        <f t="shared" si="1"/>
        <v>209</v>
      </c>
    </row>
    <row r="98" spans="1:25" ht="15.75" thickBot="1">
      <c r="A98" s="3">
        <v>97</v>
      </c>
      <c r="B98" s="4" t="s">
        <v>546</v>
      </c>
      <c r="C98" s="4" t="s">
        <v>83</v>
      </c>
      <c r="D98" s="3" t="s">
        <v>140</v>
      </c>
      <c r="E98" s="3">
        <v>27</v>
      </c>
      <c r="F98" s="3">
        <v>2018</v>
      </c>
      <c r="G98" s="3">
        <v>72</v>
      </c>
      <c r="H98" s="3">
        <v>0</v>
      </c>
      <c r="I98" s="3">
        <v>5</v>
      </c>
      <c r="J98" s="3">
        <v>3</v>
      </c>
      <c r="K98" s="3">
        <v>3</v>
      </c>
      <c r="L98" s="3">
        <v>3.14</v>
      </c>
      <c r="M98" s="3">
        <v>80.3</v>
      </c>
      <c r="N98" s="3">
        <v>73</v>
      </c>
      <c r="O98" s="3">
        <v>30</v>
      </c>
      <c r="P98" s="3">
        <v>28</v>
      </c>
      <c r="Q98" s="3">
        <v>6</v>
      </c>
      <c r="R98" s="3">
        <v>37</v>
      </c>
      <c r="S98" s="3">
        <v>80</v>
      </c>
      <c r="T98" s="3">
        <v>13</v>
      </c>
      <c r="U98" s="3">
        <v>0</v>
      </c>
      <c r="V98" s="3">
        <v>0</v>
      </c>
      <c r="W98" s="3">
        <v>1.37</v>
      </c>
      <c r="X98" s="3">
        <v>17.399999999999999</v>
      </c>
      <c r="Y98" s="5">
        <f t="shared" si="1"/>
        <v>117.89999999999998</v>
      </c>
    </row>
    <row r="99" spans="1:25" ht="15.75" thickBot="1">
      <c r="A99" s="6">
        <v>98</v>
      </c>
      <c r="B99" s="7" t="s">
        <v>524</v>
      </c>
      <c r="C99" s="7" t="s">
        <v>83</v>
      </c>
      <c r="D99" s="6" t="s">
        <v>126</v>
      </c>
      <c r="E99" s="6">
        <v>26</v>
      </c>
      <c r="F99" s="6">
        <v>2018</v>
      </c>
      <c r="G99" s="6">
        <v>33</v>
      </c>
      <c r="H99" s="6">
        <v>33</v>
      </c>
      <c r="I99" s="6">
        <v>14</v>
      </c>
      <c r="J99" s="6">
        <v>9</v>
      </c>
      <c r="K99" s="6">
        <v>0</v>
      </c>
      <c r="L99" s="6">
        <v>4.34</v>
      </c>
      <c r="M99" s="6">
        <v>207.3</v>
      </c>
      <c r="N99" s="6">
        <v>211</v>
      </c>
      <c r="O99" s="6">
        <v>106</v>
      </c>
      <c r="P99" s="6">
        <v>100</v>
      </c>
      <c r="Q99" s="6">
        <v>17</v>
      </c>
      <c r="R99" s="6">
        <v>74</v>
      </c>
      <c r="S99" s="6">
        <v>205</v>
      </c>
      <c r="T99" s="6">
        <v>0</v>
      </c>
      <c r="U99" s="6">
        <v>1</v>
      </c>
      <c r="V99" s="6">
        <v>1</v>
      </c>
      <c r="W99" s="6">
        <v>1.37</v>
      </c>
      <c r="X99" s="6">
        <v>17.3</v>
      </c>
      <c r="Y99" s="8">
        <f t="shared" si="1"/>
        <v>259.90000000000009</v>
      </c>
    </row>
    <row r="100" spans="1:25" ht="15.75" thickBot="1">
      <c r="A100" s="3">
        <v>99</v>
      </c>
      <c r="B100" s="4" t="s">
        <v>713</v>
      </c>
      <c r="C100" s="4" t="s">
        <v>59</v>
      </c>
      <c r="D100" s="3" t="s">
        <v>140</v>
      </c>
      <c r="E100" s="3">
        <v>25</v>
      </c>
      <c r="F100" s="3">
        <v>2018</v>
      </c>
      <c r="G100" s="3">
        <v>48</v>
      </c>
      <c r="H100" s="3">
        <v>1</v>
      </c>
      <c r="I100" s="3">
        <v>5</v>
      </c>
      <c r="J100" s="3">
        <v>4</v>
      </c>
      <c r="K100" s="3">
        <v>1</v>
      </c>
      <c r="L100" s="3">
        <v>2.48</v>
      </c>
      <c r="M100" s="3">
        <v>58</v>
      </c>
      <c r="N100" s="3">
        <v>38</v>
      </c>
      <c r="O100" s="3">
        <v>21</v>
      </c>
      <c r="P100" s="3">
        <v>16</v>
      </c>
      <c r="Q100" s="3">
        <v>5</v>
      </c>
      <c r="R100" s="3">
        <v>14</v>
      </c>
      <c r="S100" s="3">
        <v>66</v>
      </c>
      <c r="T100" s="3">
        <v>14</v>
      </c>
      <c r="U100" s="3">
        <v>0</v>
      </c>
      <c r="V100" s="3">
        <v>0</v>
      </c>
      <c r="W100" s="3">
        <v>0.9</v>
      </c>
      <c r="X100" s="3">
        <v>17.3</v>
      </c>
      <c r="Y100" s="5">
        <f t="shared" si="1"/>
        <v>140</v>
      </c>
    </row>
    <row r="101" spans="1:25" ht="15.75" thickBot="1">
      <c r="A101" s="6">
        <v>100</v>
      </c>
      <c r="B101" s="7" t="s">
        <v>543</v>
      </c>
      <c r="C101" s="7" t="s">
        <v>25</v>
      </c>
      <c r="D101" s="6" t="s">
        <v>140</v>
      </c>
      <c r="E101" s="6">
        <v>24</v>
      </c>
      <c r="F101" s="6">
        <v>2018</v>
      </c>
      <c r="G101" s="6">
        <v>63</v>
      </c>
      <c r="H101" s="6">
        <v>0</v>
      </c>
      <c r="I101" s="6">
        <v>4</v>
      </c>
      <c r="J101" s="6">
        <v>3</v>
      </c>
      <c r="K101" s="6">
        <v>4</v>
      </c>
      <c r="L101" s="6">
        <v>3.06</v>
      </c>
      <c r="M101" s="6">
        <v>79.3</v>
      </c>
      <c r="N101" s="6">
        <v>68</v>
      </c>
      <c r="O101" s="6">
        <v>27</v>
      </c>
      <c r="P101" s="6">
        <v>27</v>
      </c>
      <c r="Q101" s="6">
        <v>3</v>
      </c>
      <c r="R101" s="6">
        <v>28</v>
      </c>
      <c r="S101" s="6">
        <v>71</v>
      </c>
      <c r="T101" s="6">
        <v>13</v>
      </c>
      <c r="U101" s="6">
        <v>0</v>
      </c>
      <c r="V101" s="6">
        <v>0</v>
      </c>
      <c r="W101" s="6">
        <v>1.21</v>
      </c>
      <c r="X101" s="6">
        <v>17.3</v>
      </c>
      <c r="Y101" s="8">
        <f t="shared" si="1"/>
        <v>137.89999999999998</v>
      </c>
    </row>
    <row r="102" spans="1:25" ht="15.75" thickBot="1">
      <c r="A102" s="3">
        <v>101</v>
      </c>
      <c r="B102" s="4" t="s">
        <v>494</v>
      </c>
      <c r="C102" s="4" t="s">
        <v>46</v>
      </c>
      <c r="D102" s="3" t="s">
        <v>140</v>
      </c>
      <c r="E102" s="3">
        <v>27</v>
      </c>
      <c r="F102" s="3">
        <v>2018</v>
      </c>
      <c r="G102" s="3">
        <v>34</v>
      </c>
      <c r="H102" s="3">
        <v>28</v>
      </c>
      <c r="I102" s="3">
        <v>8</v>
      </c>
      <c r="J102" s="3">
        <v>11</v>
      </c>
      <c r="K102" s="3">
        <v>0</v>
      </c>
      <c r="L102" s="3">
        <v>4.13</v>
      </c>
      <c r="M102" s="3">
        <v>178.7</v>
      </c>
      <c r="N102" s="3">
        <v>158</v>
      </c>
      <c r="O102" s="3">
        <v>88</v>
      </c>
      <c r="P102" s="3">
        <v>82</v>
      </c>
      <c r="Q102" s="3">
        <v>24</v>
      </c>
      <c r="R102" s="3">
        <v>75</v>
      </c>
      <c r="S102" s="3">
        <v>136</v>
      </c>
      <c r="T102" s="3">
        <v>1</v>
      </c>
      <c r="U102" s="3">
        <v>1</v>
      </c>
      <c r="V102" s="3">
        <v>0</v>
      </c>
      <c r="W102" s="3">
        <v>1.3</v>
      </c>
      <c r="X102" s="3">
        <v>17.100000000000001</v>
      </c>
      <c r="Y102" s="5">
        <f t="shared" si="1"/>
        <v>170.09999999999991</v>
      </c>
    </row>
    <row r="103" spans="1:25" ht="15.75" thickBot="1">
      <c r="A103" s="6">
        <v>102</v>
      </c>
      <c r="B103" s="7" t="s">
        <v>715</v>
      </c>
      <c r="C103" s="7" t="s">
        <v>43</v>
      </c>
      <c r="D103" s="6" t="s">
        <v>140</v>
      </c>
      <c r="E103" s="6">
        <v>23</v>
      </c>
      <c r="F103" s="6">
        <v>2018</v>
      </c>
      <c r="G103" s="6">
        <v>74</v>
      </c>
      <c r="H103" s="6">
        <v>1</v>
      </c>
      <c r="I103" s="6">
        <v>6</v>
      </c>
      <c r="J103" s="6">
        <v>2</v>
      </c>
      <c r="K103" s="6">
        <v>3</v>
      </c>
      <c r="L103" s="6">
        <v>2.82</v>
      </c>
      <c r="M103" s="6">
        <v>73.3</v>
      </c>
      <c r="N103" s="6">
        <v>41</v>
      </c>
      <c r="O103" s="6">
        <v>25</v>
      </c>
      <c r="P103" s="6">
        <v>23</v>
      </c>
      <c r="Q103" s="6">
        <v>5</v>
      </c>
      <c r="R103" s="6">
        <v>36</v>
      </c>
      <c r="S103" s="6">
        <v>95</v>
      </c>
      <c r="T103" s="6">
        <v>16</v>
      </c>
      <c r="U103" s="6">
        <v>0</v>
      </c>
      <c r="V103" s="6">
        <v>0</v>
      </c>
      <c r="W103" s="6">
        <v>1.05</v>
      </c>
      <c r="X103" s="6">
        <v>17</v>
      </c>
      <c r="Y103" s="8">
        <f t="shared" si="1"/>
        <v>186.89999999999998</v>
      </c>
    </row>
    <row r="104" spans="1:25" ht="15.75" thickBot="1">
      <c r="A104" s="3">
        <v>103</v>
      </c>
      <c r="B104" s="4" t="s">
        <v>523</v>
      </c>
      <c r="C104" s="4" t="s">
        <v>43</v>
      </c>
      <c r="D104" s="3" t="s">
        <v>126</v>
      </c>
      <c r="E104" s="3">
        <v>25</v>
      </c>
      <c r="F104" s="3">
        <v>2018</v>
      </c>
      <c r="G104" s="3">
        <v>37</v>
      </c>
      <c r="H104" s="3">
        <v>37</v>
      </c>
      <c r="I104" s="3">
        <v>15</v>
      </c>
      <c r="J104" s="3">
        <v>14</v>
      </c>
      <c r="K104" s="3">
        <v>0</v>
      </c>
      <c r="L104" s="3">
        <v>4.18</v>
      </c>
      <c r="M104" s="3">
        <v>230.3</v>
      </c>
      <c r="N104" s="3">
        <v>222</v>
      </c>
      <c r="O104" s="3">
        <v>110</v>
      </c>
      <c r="P104" s="3">
        <v>107</v>
      </c>
      <c r="Q104" s="3">
        <v>32</v>
      </c>
      <c r="R104" s="3">
        <v>58</v>
      </c>
      <c r="S104" s="3">
        <v>209</v>
      </c>
      <c r="T104" s="3">
        <v>0</v>
      </c>
      <c r="U104" s="3">
        <v>3</v>
      </c>
      <c r="V104" s="3">
        <v>0</v>
      </c>
      <c r="W104" s="3">
        <v>1.22</v>
      </c>
      <c r="X104" s="3">
        <v>16.7</v>
      </c>
      <c r="Y104" s="5">
        <f t="shared" si="1"/>
        <v>311.90000000000009</v>
      </c>
    </row>
    <row r="105" spans="1:25" ht="15.75" thickBot="1">
      <c r="A105" s="6">
        <v>104</v>
      </c>
      <c r="B105" s="7" t="s">
        <v>489</v>
      </c>
      <c r="C105" s="7" t="s">
        <v>72</v>
      </c>
      <c r="D105" s="6" t="s">
        <v>126</v>
      </c>
      <c r="E105" s="6">
        <v>24</v>
      </c>
      <c r="F105" s="6">
        <v>2018</v>
      </c>
      <c r="G105" s="6">
        <v>32</v>
      </c>
      <c r="H105" s="6">
        <v>32</v>
      </c>
      <c r="I105" s="6">
        <v>6</v>
      </c>
      <c r="J105" s="6">
        <v>15</v>
      </c>
      <c r="K105" s="6">
        <v>0</v>
      </c>
      <c r="L105" s="6">
        <v>4.16</v>
      </c>
      <c r="M105" s="6">
        <v>188</v>
      </c>
      <c r="N105" s="6">
        <v>210</v>
      </c>
      <c r="O105" s="6">
        <v>95</v>
      </c>
      <c r="P105" s="6">
        <v>87</v>
      </c>
      <c r="Q105" s="6">
        <v>13</v>
      </c>
      <c r="R105" s="6">
        <v>34</v>
      </c>
      <c r="S105" s="6">
        <v>149</v>
      </c>
      <c r="T105" s="6">
        <v>0</v>
      </c>
      <c r="U105" s="6">
        <v>1</v>
      </c>
      <c r="V105" s="6">
        <v>0</v>
      </c>
      <c r="W105" s="6">
        <v>1.3</v>
      </c>
      <c r="X105" s="6">
        <v>16.600000000000001</v>
      </c>
      <c r="Y105" s="8">
        <f t="shared" si="1"/>
        <v>176</v>
      </c>
    </row>
    <row r="106" spans="1:25" ht="15.75" thickBot="1">
      <c r="A106" s="3">
        <v>105</v>
      </c>
      <c r="B106" s="4" t="s">
        <v>566</v>
      </c>
      <c r="C106" s="4" t="s">
        <v>22</v>
      </c>
      <c r="D106" s="3" t="s">
        <v>126</v>
      </c>
      <c r="E106" s="3">
        <v>25</v>
      </c>
      <c r="F106" s="3">
        <v>2018</v>
      </c>
      <c r="G106" s="3">
        <v>20</v>
      </c>
      <c r="H106" s="3">
        <v>20</v>
      </c>
      <c r="I106" s="3">
        <v>9</v>
      </c>
      <c r="J106" s="3">
        <v>6</v>
      </c>
      <c r="K106" s="3">
        <v>0</v>
      </c>
      <c r="L106" s="3">
        <v>3.75</v>
      </c>
      <c r="M106" s="3">
        <v>120</v>
      </c>
      <c r="N106" s="3">
        <v>111</v>
      </c>
      <c r="O106" s="3">
        <v>52</v>
      </c>
      <c r="P106" s="3">
        <v>50</v>
      </c>
      <c r="Q106" s="3">
        <v>16</v>
      </c>
      <c r="R106" s="3">
        <v>20</v>
      </c>
      <c r="S106" s="3">
        <v>99</v>
      </c>
      <c r="T106" s="3">
        <v>0</v>
      </c>
      <c r="U106" s="3">
        <v>1</v>
      </c>
      <c r="V106" s="3">
        <v>0</v>
      </c>
      <c r="W106" s="3">
        <v>1.0900000000000001</v>
      </c>
      <c r="X106" s="3">
        <v>16.5</v>
      </c>
      <c r="Y106" s="5">
        <f t="shared" si="1"/>
        <v>193</v>
      </c>
    </row>
    <row r="107" spans="1:25" ht="15.75" thickBot="1">
      <c r="A107" s="6">
        <v>106</v>
      </c>
      <c r="B107" s="7" t="s">
        <v>716</v>
      </c>
      <c r="C107" s="7" t="s">
        <v>90</v>
      </c>
      <c r="D107" s="6" t="s">
        <v>140</v>
      </c>
      <c r="E107" s="6">
        <v>29</v>
      </c>
      <c r="F107" s="6">
        <v>2018</v>
      </c>
      <c r="G107" s="6">
        <v>35</v>
      </c>
      <c r="H107" s="6">
        <v>0</v>
      </c>
      <c r="I107" s="6">
        <v>3</v>
      </c>
      <c r="J107" s="6">
        <v>1</v>
      </c>
      <c r="K107" s="6">
        <v>0</v>
      </c>
      <c r="L107" s="6">
        <v>3.22</v>
      </c>
      <c r="M107" s="6">
        <v>78.3</v>
      </c>
      <c r="N107" s="6">
        <v>82</v>
      </c>
      <c r="O107" s="6">
        <v>29</v>
      </c>
      <c r="P107" s="6">
        <v>28</v>
      </c>
      <c r="Q107" s="6">
        <v>9</v>
      </c>
      <c r="R107" s="6">
        <v>32</v>
      </c>
      <c r="S107" s="6">
        <v>64</v>
      </c>
      <c r="T107" s="6">
        <v>0</v>
      </c>
      <c r="U107" s="6">
        <v>0</v>
      </c>
      <c r="V107" s="6">
        <v>0</v>
      </c>
      <c r="W107" s="6">
        <v>1.46</v>
      </c>
      <c r="X107" s="6">
        <v>16.5</v>
      </c>
      <c r="Y107" s="8">
        <f t="shared" si="1"/>
        <v>69.899999999999977</v>
      </c>
    </row>
    <row r="108" spans="1:25" ht="15.75" thickBot="1">
      <c r="A108" s="3">
        <v>107</v>
      </c>
      <c r="B108" s="4" t="s">
        <v>406</v>
      </c>
      <c r="C108" s="4" t="s">
        <v>167</v>
      </c>
      <c r="D108" s="3" t="s">
        <v>140</v>
      </c>
      <c r="E108" s="3">
        <v>28</v>
      </c>
      <c r="F108" s="3">
        <v>2018</v>
      </c>
      <c r="G108" s="3">
        <v>47</v>
      </c>
      <c r="H108" s="3">
        <v>15</v>
      </c>
      <c r="I108" s="3">
        <v>4</v>
      </c>
      <c r="J108" s="3">
        <v>12</v>
      </c>
      <c r="K108" s="3">
        <v>1</v>
      </c>
      <c r="L108" s="3">
        <v>3.82</v>
      </c>
      <c r="M108" s="3">
        <v>125</v>
      </c>
      <c r="N108" s="3">
        <v>127</v>
      </c>
      <c r="O108" s="3">
        <v>57</v>
      </c>
      <c r="P108" s="3">
        <v>53</v>
      </c>
      <c r="Q108" s="3">
        <v>13</v>
      </c>
      <c r="R108" s="3">
        <v>30</v>
      </c>
      <c r="S108" s="3">
        <v>103</v>
      </c>
      <c r="T108" s="3">
        <v>9</v>
      </c>
      <c r="U108" s="3">
        <v>0</v>
      </c>
      <c r="V108" s="3">
        <v>0</v>
      </c>
      <c r="W108" s="3">
        <v>1.26</v>
      </c>
      <c r="X108" s="3">
        <v>16.3</v>
      </c>
      <c r="Y108" s="5">
        <f t="shared" si="1"/>
        <v>124</v>
      </c>
    </row>
    <row r="109" spans="1:25" ht="15.75" thickBot="1">
      <c r="A109" s="6">
        <v>108</v>
      </c>
      <c r="B109" s="7" t="s">
        <v>512</v>
      </c>
      <c r="C109" s="7" t="s">
        <v>46</v>
      </c>
      <c r="D109" s="6" t="s">
        <v>140</v>
      </c>
      <c r="E109" s="6">
        <v>24</v>
      </c>
      <c r="F109" s="6">
        <v>2018</v>
      </c>
      <c r="G109" s="6">
        <v>64</v>
      </c>
      <c r="H109" s="6">
        <v>0</v>
      </c>
      <c r="I109" s="6">
        <v>6</v>
      </c>
      <c r="J109" s="6">
        <v>2</v>
      </c>
      <c r="K109" s="6">
        <v>4</v>
      </c>
      <c r="L109" s="6">
        <v>2.82</v>
      </c>
      <c r="M109" s="6">
        <v>67</v>
      </c>
      <c r="N109" s="6">
        <v>44</v>
      </c>
      <c r="O109" s="6">
        <v>21</v>
      </c>
      <c r="P109" s="6">
        <v>21</v>
      </c>
      <c r="Q109" s="6">
        <v>4</v>
      </c>
      <c r="R109" s="6">
        <v>35</v>
      </c>
      <c r="S109" s="6">
        <v>77</v>
      </c>
      <c r="T109" s="6">
        <v>16</v>
      </c>
      <c r="U109" s="6">
        <v>0</v>
      </c>
      <c r="V109" s="6">
        <v>0</v>
      </c>
      <c r="W109" s="6">
        <v>1.18</v>
      </c>
      <c r="X109" s="6">
        <v>16.3</v>
      </c>
      <c r="Y109" s="8">
        <f t="shared" si="1"/>
        <v>152</v>
      </c>
    </row>
    <row r="110" spans="1:25" ht="15.75" thickBot="1">
      <c r="A110" s="3">
        <v>109</v>
      </c>
      <c r="B110" s="4" t="s">
        <v>503</v>
      </c>
      <c r="C110" s="4" t="s">
        <v>22</v>
      </c>
      <c r="D110" s="3" t="s">
        <v>140</v>
      </c>
      <c r="E110" s="3">
        <v>28</v>
      </c>
      <c r="F110" s="3">
        <v>2018</v>
      </c>
      <c r="G110" s="3">
        <v>69</v>
      </c>
      <c r="H110" s="3">
        <v>0</v>
      </c>
      <c r="I110" s="3">
        <v>6</v>
      </c>
      <c r="J110" s="3">
        <v>5</v>
      </c>
      <c r="K110" s="3">
        <v>33</v>
      </c>
      <c r="L110" s="3">
        <v>3.05</v>
      </c>
      <c r="M110" s="3">
        <v>73.7</v>
      </c>
      <c r="N110" s="3">
        <v>61</v>
      </c>
      <c r="O110" s="3">
        <v>26</v>
      </c>
      <c r="P110" s="3">
        <v>25</v>
      </c>
      <c r="Q110" s="3">
        <v>12</v>
      </c>
      <c r="R110" s="3">
        <v>20</v>
      </c>
      <c r="S110" s="3">
        <v>97</v>
      </c>
      <c r="T110" s="3">
        <v>4</v>
      </c>
      <c r="U110" s="3">
        <v>0</v>
      </c>
      <c r="V110" s="3">
        <v>0</v>
      </c>
      <c r="W110" s="3">
        <v>1.1000000000000001</v>
      </c>
      <c r="X110" s="3">
        <v>16</v>
      </c>
      <c r="Y110" s="5">
        <f t="shared" si="1"/>
        <v>313.10000000000002</v>
      </c>
    </row>
    <row r="111" spans="1:25" ht="15.75" thickBot="1">
      <c r="A111" s="6">
        <v>110</v>
      </c>
      <c r="B111" s="7" t="s">
        <v>495</v>
      </c>
      <c r="C111" s="7" t="s">
        <v>22</v>
      </c>
      <c r="D111" s="6" t="s">
        <v>126</v>
      </c>
      <c r="E111" s="6">
        <v>27</v>
      </c>
      <c r="F111" s="6">
        <v>2018</v>
      </c>
      <c r="G111" s="6">
        <v>33</v>
      </c>
      <c r="H111" s="6">
        <v>33</v>
      </c>
      <c r="I111" s="6">
        <v>9</v>
      </c>
      <c r="J111" s="6">
        <v>10</v>
      </c>
      <c r="K111" s="6">
        <v>0</v>
      </c>
      <c r="L111" s="6">
        <v>4.32</v>
      </c>
      <c r="M111" s="6">
        <v>212.3</v>
      </c>
      <c r="N111" s="6">
        <v>218</v>
      </c>
      <c r="O111" s="6">
        <v>110</v>
      </c>
      <c r="P111" s="6">
        <v>102</v>
      </c>
      <c r="Q111" s="6">
        <v>34</v>
      </c>
      <c r="R111" s="6">
        <v>68</v>
      </c>
      <c r="S111" s="6">
        <v>139</v>
      </c>
      <c r="T111" s="6">
        <v>0</v>
      </c>
      <c r="U111" s="6">
        <v>0</v>
      </c>
      <c r="V111" s="6">
        <v>0</v>
      </c>
      <c r="W111" s="6">
        <v>1.35</v>
      </c>
      <c r="X111" s="6">
        <v>15.8</v>
      </c>
      <c r="Y111" s="8">
        <f t="shared" si="1"/>
        <v>165.90000000000009</v>
      </c>
    </row>
    <row r="112" spans="1:25" ht="15.75" thickBot="1">
      <c r="A112" s="3">
        <v>111</v>
      </c>
      <c r="B112" s="4" t="s">
        <v>422</v>
      </c>
      <c r="C112" s="4" t="s">
        <v>28</v>
      </c>
      <c r="D112" s="3" t="s">
        <v>140</v>
      </c>
      <c r="E112" s="3">
        <v>28</v>
      </c>
      <c r="F112" s="3">
        <v>2018</v>
      </c>
      <c r="G112" s="3">
        <v>68</v>
      </c>
      <c r="H112" s="3">
        <v>0</v>
      </c>
      <c r="I112" s="3">
        <v>5</v>
      </c>
      <c r="J112" s="3">
        <v>4</v>
      </c>
      <c r="K112" s="3">
        <v>20</v>
      </c>
      <c r="L112" s="3">
        <v>3.18</v>
      </c>
      <c r="M112" s="3">
        <v>79.3</v>
      </c>
      <c r="N112" s="3">
        <v>71</v>
      </c>
      <c r="O112" s="3">
        <v>29</v>
      </c>
      <c r="P112" s="3">
        <v>28</v>
      </c>
      <c r="Q112" s="3">
        <v>7</v>
      </c>
      <c r="R112" s="3">
        <v>19</v>
      </c>
      <c r="S112" s="3">
        <v>87</v>
      </c>
      <c r="T112" s="3">
        <v>8</v>
      </c>
      <c r="U112" s="3">
        <v>0</v>
      </c>
      <c r="V112" s="3">
        <v>0</v>
      </c>
      <c r="W112" s="3">
        <v>1.1299999999999999</v>
      </c>
      <c r="X112" s="3">
        <v>15.6</v>
      </c>
      <c r="Y112" s="5">
        <f t="shared" si="1"/>
        <v>241.89999999999998</v>
      </c>
    </row>
    <row r="113" spans="1:25" ht="15.75" thickBot="1">
      <c r="A113" s="6">
        <v>112</v>
      </c>
      <c r="B113" s="7" t="s">
        <v>248</v>
      </c>
      <c r="C113" s="7" t="s">
        <v>83</v>
      </c>
      <c r="D113" s="6" t="s">
        <v>140</v>
      </c>
      <c r="E113" s="6">
        <v>25</v>
      </c>
      <c r="F113" s="6">
        <v>2018</v>
      </c>
      <c r="G113" s="6">
        <v>94</v>
      </c>
      <c r="H113" s="6">
        <v>0</v>
      </c>
      <c r="I113" s="6">
        <v>5</v>
      </c>
      <c r="J113" s="6">
        <v>7</v>
      </c>
      <c r="K113" s="6">
        <v>4</v>
      </c>
      <c r="L113" s="6">
        <v>3.69</v>
      </c>
      <c r="M113" s="6">
        <v>100</v>
      </c>
      <c r="N113" s="6">
        <v>93</v>
      </c>
      <c r="O113" s="6">
        <v>44</v>
      </c>
      <c r="P113" s="6">
        <v>41</v>
      </c>
      <c r="Q113" s="6">
        <v>9</v>
      </c>
      <c r="R113" s="6">
        <v>27</v>
      </c>
      <c r="S113" s="6">
        <v>107</v>
      </c>
      <c r="T113" s="6">
        <v>21</v>
      </c>
      <c r="U113" s="6">
        <v>0</v>
      </c>
      <c r="V113" s="6">
        <v>0</v>
      </c>
      <c r="W113" s="6">
        <v>1.2</v>
      </c>
      <c r="X113" s="6">
        <v>15.5</v>
      </c>
      <c r="Y113" s="8">
        <f t="shared" si="1"/>
        <v>170</v>
      </c>
    </row>
    <row r="114" spans="1:25" ht="15.75" thickBot="1">
      <c r="A114" s="3">
        <v>113</v>
      </c>
      <c r="B114" s="4" t="s">
        <v>717</v>
      </c>
      <c r="C114" s="4" t="s">
        <v>81</v>
      </c>
      <c r="D114" s="3" t="s">
        <v>140</v>
      </c>
      <c r="E114" s="3">
        <v>27</v>
      </c>
      <c r="F114" s="3">
        <v>2018</v>
      </c>
      <c r="G114" s="3">
        <v>21</v>
      </c>
      <c r="H114" s="3">
        <v>1</v>
      </c>
      <c r="I114" s="3">
        <v>2</v>
      </c>
      <c r="J114" s="3">
        <v>0</v>
      </c>
      <c r="K114" s="3">
        <v>1</v>
      </c>
      <c r="L114" s="3">
        <v>2.0299999999999998</v>
      </c>
      <c r="M114" s="3">
        <v>48.7</v>
      </c>
      <c r="N114" s="3">
        <v>33</v>
      </c>
      <c r="O114" s="3">
        <v>12</v>
      </c>
      <c r="P114" s="3">
        <v>11</v>
      </c>
      <c r="Q114" s="3">
        <v>2</v>
      </c>
      <c r="R114" s="3">
        <v>14</v>
      </c>
      <c r="S114" s="3">
        <v>33</v>
      </c>
      <c r="T114" s="3">
        <v>1</v>
      </c>
      <c r="U114" s="3">
        <v>0</v>
      </c>
      <c r="V114" s="3">
        <v>0</v>
      </c>
      <c r="W114" s="3">
        <v>0.97</v>
      </c>
      <c r="X114" s="3">
        <v>15.4</v>
      </c>
      <c r="Y114" s="5">
        <f t="shared" si="1"/>
        <v>96.100000000000023</v>
      </c>
    </row>
    <row r="115" spans="1:25" ht="15.75" thickBot="1">
      <c r="A115" s="6">
        <v>114</v>
      </c>
      <c r="B115" s="7" t="s">
        <v>718</v>
      </c>
      <c r="C115" s="7" t="s">
        <v>31</v>
      </c>
      <c r="D115" s="6" t="s">
        <v>140</v>
      </c>
      <c r="E115" s="6">
        <v>25</v>
      </c>
      <c r="F115" s="6">
        <v>2018</v>
      </c>
      <c r="G115" s="6">
        <v>56</v>
      </c>
      <c r="H115" s="6">
        <v>0</v>
      </c>
      <c r="I115" s="6">
        <v>1</v>
      </c>
      <c r="J115" s="6">
        <v>3</v>
      </c>
      <c r="K115" s="6">
        <v>2</v>
      </c>
      <c r="L115" s="6">
        <v>3.53</v>
      </c>
      <c r="M115" s="6">
        <v>86.7</v>
      </c>
      <c r="N115" s="6">
        <v>81</v>
      </c>
      <c r="O115" s="6">
        <v>38</v>
      </c>
      <c r="P115" s="6">
        <v>34</v>
      </c>
      <c r="Q115" s="6">
        <v>8</v>
      </c>
      <c r="R115" s="6">
        <v>19</v>
      </c>
      <c r="S115" s="6">
        <v>54</v>
      </c>
      <c r="T115" s="6">
        <v>2</v>
      </c>
      <c r="U115" s="6">
        <v>0</v>
      </c>
      <c r="V115" s="6">
        <v>0</v>
      </c>
      <c r="W115" s="6">
        <v>1.1499999999999999</v>
      </c>
      <c r="X115" s="6">
        <v>15.3</v>
      </c>
      <c r="Y115" s="8">
        <f t="shared" si="1"/>
        <v>108.10000000000002</v>
      </c>
    </row>
    <row r="116" spans="1:25" ht="15.75" thickBot="1">
      <c r="A116" s="3">
        <v>115</v>
      </c>
      <c r="B116" s="4" t="s">
        <v>539</v>
      </c>
      <c r="C116" s="4" t="s">
        <v>28</v>
      </c>
      <c r="D116" s="3" t="s">
        <v>126</v>
      </c>
      <c r="E116" s="3">
        <v>24</v>
      </c>
      <c r="F116" s="3">
        <v>2018</v>
      </c>
      <c r="G116" s="3">
        <v>20</v>
      </c>
      <c r="H116" s="3">
        <v>20</v>
      </c>
      <c r="I116" s="3">
        <v>9</v>
      </c>
      <c r="J116" s="3">
        <v>7</v>
      </c>
      <c r="K116" s="3">
        <v>0</v>
      </c>
      <c r="L116" s="3">
        <v>3.5</v>
      </c>
      <c r="M116" s="3">
        <v>105.3</v>
      </c>
      <c r="N116" s="3">
        <v>79</v>
      </c>
      <c r="O116" s="3">
        <v>45</v>
      </c>
      <c r="P116" s="3">
        <v>41</v>
      </c>
      <c r="Q116" s="3">
        <v>10</v>
      </c>
      <c r="R116" s="3">
        <v>61</v>
      </c>
      <c r="S116" s="3">
        <v>107</v>
      </c>
      <c r="T116" s="3">
        <v>0</v>
      </c>
      <c r="U116" s="3">
        <v>0</v>
      </c>
      <c r="V116" s="3">
        <v>0</v>
      </c>
      <c r="W116" s="3">
        <v>1.33</v>
      </c>
      <c r="X116" s="3">
        <v>15.2</v>
      </c>
      <c r="Y116" s="5">
        <f t="shared" si="1"/>
        <v>140.89999999999998</v>
      </c>
    </row>
    <row r="117" spans="1:25" ht="15.75" thickBot="1">
      <c r="A117" s="6">
        <v>116</v>
      </c>
      <c r="B117" s="7" t="s">
        <v>168</v>
      </c>
      <c r="C117" s="7" t="s">
        <v>59</v>
      </c>
      <c r="D117" s="6" t="s">
        <v>126</v>
      </c>
      <c r="E117" s="6">
        <v>37</v>
      </c>
      <c r="F117" s="6">
        <v>2018</v>
      </c>
      <c r="G117" s="6">
        <v>30</v>
      </c>
      <c r="H117" s="6">
        <v>30</v>
      </c>
      <c r="I117" s="6">
        <v>8</v>
      </c>
      <c r="J117" s="6">
        <v>12</v>
      </c>
      <c r="K117" s="6">
        <v>0</v>
      </c>
      <c r="L117" s="6">
        <v>4.47</v>
      </c>
      <c r="M117" s="6">
        <v>175</v>
      </c>
      <c r="N117" s="6">
        <v>197</v>
      </c>
      <c r="O117" s="6">
        <v>90</v>
      </c>
      <c r="P117" s="6">
        <v>87</v>
      </c>
      <c r="Q117" s="6">
        <v>23</v>
      </c>
      <c r="R117" s="6">
        <v>52</v>
      </c>
      <c r="S117" s="6">
        <v>79</v>
      </c>
      <c r="T117" s="6">
        <v>0</v>
      </c>
      <c r="U117" s="6">
        <v>0</v>
      </c>
      <c r="V117" s="6">
        <v>0</v>
      </c>
      <c r="W117" s="6">
        <v>1.42</v>
      </c>
      <c r="X117" s="6">
        <v>15.1</v>
      </c>
      <c r="Y117" s="8">
        <f t="shared" si="1"/>
        <v>67</v>
      </c>
    </row>
    <row r="118" spans="1:25" ht="15.75" thickBot="1">
      <c r="A118" s="3">
        <v>117</v>
      </c>
      <c r="B118" s="4" t="s">
        <v>404</v>
      </c>
      <c r="C118" s="4" t="s">
        <v>110</v>
      </c>
      <c r="D118" s="3" t="s">
        <v>140</v>
      </c>
      <c r="E118" s="3">
        <v>29</v>
      </c>
      <c r="F118" s="3">
        <v>2018</v>
      </c>
      <c r="G118" s="3">
        <v>88</v>
      </c>
      <c r="H118" s="3">
        <v>0</v>
      </c>
      <c r="I118" s="3">
        <v>10</v>
      </c>
      <c r="J118" s="3">
        <v>9</v>
      </c>
      <c r="K118" s="3">
        <v>3</v>
      </c>
      <c r="L118" s="3">
        <v>3.76</v>
      </c>
      <c r="M118" s="3">
        <v>105.3</v>
      </c>
      <c r="N118" s="3">
        <v>106</v>
      </c>
      <c r="O118" s="3">
        <v>47</v>
      </c>
      <c r="P118" s="3">
        <v>44</v>
      </c>
      <c r="Q118" s="3">
        <v>8</v>
      </c>
      <c r="R118" s="3">
        <v>25</v>
      </c>
      <c r="S118" s="3">
        <v>78</v>
      </c>
      <c r="T118" s="3">
        <v>14</v>
      </c>
      <c r="U118" s="3">
        <v>0</v>
      </c>
      <c r="V118" s="3">
        <v>0</v>
      </c>
      <c r="W118" s="3">
        <v>1.24</v>
      </c>
      <c r="X118" s="3">
        <v>14.9</v>
      </c>
      <c r="Y118" s="5">
        <f t="shared" si="1"/>
        <v>142.89999999999998</v>
      </c>
    </row>
    <row r="119" spans="1:25" ht="15.75" thickBot="1">
      <c r="A119" s="6">
        <v>118</v>
      </c>
      <c r="B119" s="7" t="s">
        <v>412</v>
      </c>
      <c r="C119" s="7" t="s">
        <v>94</v>
      </c>
      <c r="D119" s="6" t="s">
        <v>126</v>
      </c>
      <c r="E119" s="6">
        <v>28</v>
      </c>
      <c r="F119" s="6">
        <v>2018</v>
      </c>
      <c r="G119" s="6">
        <v>32</v>
      </c>
      <c r="H119" s="6">
        <v>32</v>
      </c>
      <c r="I119" s="6">
        <v>12</v>
      </c>
      <c r="J119" s="6">
        <v>11</v>
      </c>
      <c r="K119" s="6">
        <v>0</v>
      </c>
      <c r="L119" s="6">
        <v>4.1500000000000004</v>
      </c>
      <c r="M119" s="6">
        <v>173.3</v>
      </c>
      <c r="N119" s="6">
        <v>153</v>
      </c>
      <c r="O119" s="6">
        <v>85</v>
      </c>
      <c r="P119" s="6">
        <v>80</v>
      </c>
      <c r="Q119" s="6">
        <v>14</v>
      </c>
      <c r="R119" s="6">
        <v>117</v>
      </c>
      <c r="S119" s="6">
        <v>130</v>
      </c>
      <c r="T119" s="6">
        <v>0</v>
      </c>
      <c r="U119" s="6">
        <v>0</v>
      </c>
      <c r="V119" s="6">
        <v>0</v>
      </c>
      <c r="W119" s="6">
        <v>1.56</v>
      </c>
      <c r="X119" s="6">
        <v>14.7</v>
      </c>
      <c r="Y119" s="8">
        <f t="shared" si="1"/>
        <v>99.900000000000091</v>
      </c>
    </row>
    <row r="120" spans="1:25" ht="15.75" thickBot="1">
      <c r="A120" s="3">
        <v>119</v>
      </c>
      <c r="B120" s="4" t="s">
        <v>719</v>
      </c>
      <c r="C120" s="4" t="s">
        <v>58</v>
      </c>
      <c r="D120" s="3" t="s">
        <v>140</v>
      </c>
      <c r="E120" s="3">
        <v>23</v>
      </c>
      <c r="F120" s="3">
        <v>2018</v>
      </c>
      <c r="G120" s="3">
        <v>57</v>
      </c>
      <c r="H120" s="3">
        <v>0</v>
      </c>
      <c r="I120" s="3">
        <v>2</v>
      </c>
      <c r="J120" s="3">
        <v>0</v>
      </c>
      <c r="K120" s="3">
        <v>3</v>
      </c>
      <c r="L120" s="3">
        <v>2.65</v>
      </c>
      <c r="M120" s="3">
        <v>54.3</v>
      </c>
      <c r="N120" s="3">
        <v>50</v>
      </c>
      <c r="O120" s="3">
        <v>18</v>
      </c>
      <c r="P120" s="3">
        <v>16</v>
      </c>
      <c r="Q120" s="3">
        <v>2</v>
      </c>
      <c r="R120" s="3">
        <v>16</v>
      </c>
      <c r="S120" s="3">
        <v>27</v>
      </c>
      <c r="T120" s="3">
        <v>25</v>
      </c>
      <c r="U120" s="3">
        <v>0</v>
      </c>
      <c r="V120" s="3">
        <v>0</v>
      </c>
      <c r="W120" s="3">
        <v>1.21</v>
      </c>
      <c r="X120" s="3">
        <v>14.3</v>
      </c>
      <c r="Y120" s="5">
        <f t="shared" si="1"/>
        <v>78.899999999999977</v>
      </c>
    </row>
    <row r="121" spans="1:25" ht="15.75" thickBot="1">
      <c r="A121" s="6">
        <v>120</v>
      </c>
      <c r="B121" s="7" t="s">
        <v>720</v>
      </c>
      <c r="C121" s="7" t="s">
        <v>22</v>
      </c>
      <c r="D121" s="6" t="s">
        <v>140</v>
      </c>
      <c r="E121" s="6">
        <v>30</v>
      </c>
      <c r="F121" s="6">
        <v>2018</v>
      </c>
      <c r="G121" s="6">
        <v>74</v>
      </c>
      <c r="H121" s="6">
        <v>0</v>
      </c>
      <c r="I121" s="6">
        <v>5</v>
      </c>
      <c r="J121" s="6">
        <v>3</v>
      </c>
      <c r="K121" s="6">
        <v>4</v>
      </c>
      <c r="L121" s="6">
        <v>3.49</v>
      </c>
      <c r="M121" s="6">
        <v>85</v>
      </c>
      <c r="N121" s="6">
        <v>72</v>
      </c>
      <c r="O121" s="6">
        <v>33</v>
      </c>
      <c r="P121" s="6">
        <v>33</v>
      </c>
      <c r="Q121" s="6">
        <v>7</v>
      </c>
      <c r="R121" s="6">
        <v>23</v>
      </c>
      <c r="S121" s="6">
        <v>43</v>
      </c>
      <c r="T121" s="6">
        <v>20</v>
      </c>
      <c r="U121" s="6">
        <v>0</v>
      </c>
      <c r="V121" s="6">
        <v>0</v>
      </c>
      <c r="W121" s="6">
        <v>1.1200000000000001</v>
      </c>
      <c r="X121" s="6">
        <v>14.3</v>
      </c>
      <c r="Y121" s="8">
        <f t="shared" si="1"/>
        <v>129</v>
      </c>
    </row>
    <row r="122" spans="1:25" ht="15.75" thickBot="1">
      <c r="A122" s="3">
        <v>121</v>
      </c>
      <c r="B122" s="4" t="s">
        <v>428</v>
      </c>
      <c r="C122" s="4" t="s">
        <v>206</v>
      </c>
      <c r="D122" s="3" t="s">
        <v>46</v>
      </c>
      <c r="E122" s="3">
        <v>27</v>
      </c>
      <c r="F122" s="3">
        <v>2018</v>
      </c>
      <c r="G122" s="3">
        <v>68</v>
      </c>
      <c r="H122" s="3">
        <v>0</v>
      </c>
      <c r="I122" s="3">
        <v>3</v>
      </c>
      <c r="J122" s="3">
        <v>8</v>
      </c>
      <c r="K122" s="3">
        <v>32</v>
      </c>
      <c r="L122" s="3">
        <v>3.03</v>
      </c>
      <c r="M122" s="3">
        <v>65.3</v>
      </c>
      <c r="N122" s="3">
        <v>57</v>
      </c>
      <c r="O122" s="3">
        <v>23</v>
      </c>
      <c r="P122" s="3">
        <v>22</v>
      </c>
      <c r="Q122" s="3">
        <v>8</v>
      </c>
      <c r="R122" s="3">
        <v>25</v>
      </c>
      <c r="S122" s="3">
        <v>59</v>
      </c>
      <c r="T122" s="3">
        <v>2</v>
      </c>
      <c r="U122" s="3">
        <v>0</v>
      </c>
      <c r="V122" s="3">
        <v>0</v>
      </c>
      <c r="W122" s="3">
        <v>1.26</v>
      </c>
      <c r="X122" s="3">
        <v>14</v>
      </c>
      <c r="Y122" s="5">
        <f t="shared" si="1"/>
        <v>222.89999999999998</v>
      </c>
    </row>
    <row r="123" spans="1:25" ht="15.75" thickBot="1">
      <c r="A123" s="6">
        <v>122</v>
      </c>
      <c r="B123" s="7" t="s">
        <v>509</v>
      </c>
      <c r="C123" s="7" t="s">
        <v>35</v>
      </c>
      <c r="D123" s="6" t="s">
        <v>140</v>
      </c>
      <c r="E123" s="6">
        <v>29</v>
      </c>
      <c r="F123" s="6">
        <v>2018</v>
      </c>
      <c r="G123" s="6">
        <v>72</v>
      </c>
      <c r="H123" s="6">
        <v>1</v>
      </c>
      <c r="I123" s="6">
        <v>2</v>
      </c>
      <c r="J123" s="6">
        <v>4</v>
      </c>
      <c r="K123" s="6">
        <v>1</v>
      </c>
      <c r="L123" s="6">
        <v>3.52</v>
      </c>
      <c r="M123" s="6">
        <v>84.3</v>
      </c>
      <c r="N123" s="6">
        <v>70</v>
      </c>
      <c r="O123" s="6">
        <v>36</v>
      </c>
      <c r="P123" s="6">
        <v>33</v>
      </c>
      <c r="Q123" s="6">
        <v>14</v>
      </c>
      <c r="R123" s="6">
        <v>27</v>
      </c>
      <c r="S123" s="6">
        <v>79</v>
      </c>
      <c r="T123" s="6">
        <v>16</v>
      </c>
      <c r="U123" s="6">
        <v>1</v>
      </c>
      <c r="V123" s="6">
        <v>0</v>
      </c>
      <c r="W123" s="6">
        <v>1.1499999999999999</v>
      </c>
      <c r="X123" s="6">
        <v>13.9</v>
      </c>
      <c r="Y123" s="8">
        <f t="shared" si="1"/>
        <v>120.89999999999998</v>
      </c>
    </row>
    <row r="124" spans="1:25" ht="15.75" thickBot="1">
      <c r="A124" s="3">
        <v>123</v>
      </c>
      <c r="B124" s="4" t="s">
        <v>555</v>
      </c>
      <c r="C124" s="4" t="s">
        <v>81</v>
      </c>
      <c r="D124" s="3" t="s">
        <v>140</v>
      </c>
      <c r="E124" s="3">
        <v>27</v>
      </c>
      <c r="F124" s="3">
        <v>2018</v>
      </c>
      <c r="G124" s="3">
        <v>78</v>
      </c>
      <c r="H124" s="3">
        <v>0</v>
      </c>
      <c r="I124" s="3">
        <v>2</v>
      </c>
      <c r="J124" s="3">
        <v>6</v>
      </c>
      <c r="K124" s="3">
        <v>1</v>
      </c>
      <c r="L124" s="3">
        <v>3.48</v>
      </c>
      <c r="M124" s="3">
        <v>93</v>
      </c>
      <c r="N124" s="3">
        <v>79</v>
      </c>
      <c r="O124" s="3">
        <v>39</v>
      </c>
      <c r="P124" s="3">
        <v>36</v>
      </c>
      <c r="Q124" s="3">
        <v>11</v>
      </c>
      <c r="R124" s="3">
        <v>29</v>
      </c>
      <c r="S124" s="3">
        <v>79</v>
      </c>
      <c r="T124" s="3">
        <v>18</v>
      </c>
      <c r="U124" s="3">
        <v>0</v>
      </c>
      <c r="V124" s="3">
        <v>0</v>
      </c>
      <c r="W124" s="3">
        <v>1.1599999999999999</v>
      </c>
      <c r="X124" s="3">
        <v>13.6</v>
      </c>
      <c r="Y124" s="5">
        <f t="shared" si="1"/>
        <v>120</v>
      </c>
    </row>
    <row r="125" spans="1:25" ht="15.75" thickBot="1">
      <c r="A125" s="6">
        <v>124</v>
      </c>
      <c r="B125" s="7" t="s">
        <v>721</v>
      </c>
      <c r="C125" s="7" t="s">
        <v>206</v>
      </c>
      <c r="D125" s="6" t="s">
        <v>126</v>
      </c>
      <c r="E125" s="6">
        <v>26</v>
      </c>
      <c r="F125" s="6">
        <v>2018</v>
      </c>
      <c r="G125" s="6">
        <v>50</v>
      </c>
      <c r="H125" s="6">
        <v>2</v>
      </c>
      <c r="I125" s="6">
        <v>5</v>
      </c>
      <c r="J125" s="6">
        <v>2</v>
      </c>
      <c r="K125" s="6">
        <v>2</v>
      </c>
      <c r="L125" s="6">
        <v>3.36</v>
      </c>
      <c r="M125" s="6">
        <v>75</v>
      </c>
      <c r="N125" s="6">
        <v>75</v>
      </c>
      <c r="O125" s="6">
        <v>29</v>
      </c>
      <c r="P125" s="6">
        <v>28</v>
      </c>
      <c r="Q125" s="6">
        <v>5</v>
      </c>
      <c r="R125" s="6">
        <v>47</v>
      </c>
      <c r="S125" s="6">
        <v>49</v>
      </c>
      <c r="T125" s="6">
        <v>7</v>
      </c>
      <c r="U125" s="6">
        <v>0</v>
      </c>
      <c r="V125" s="6">
        <v>0</v>
      </c>
      <c r="W125" s="6">
        <v>1.63</v>
      </c>
      <c r="X125" s="6">
        <v>13.3</v>
      </c>
      <c r="Y125" s="8">
        <f t="shared" si="1"/>
        <v>47</v>
      </c>
    </row>
    <row r="126" spans="1:25" ht="15.75" thickBot="1">
      <c r="A126" s="3">
        <v>125</v>
      </c>
      <c r="B126" s="4" t="s">
        <v>169</v>
      </c>
      <c r="C126" s="4" t="s">
        <v>88</v>
      </c>
      <c r="D126" s="3" t="s">
        <v>126</v>
      </c>
      <c r="E126" s="3">
        <v>28</v>
      </c>
      <c r="F126" s="3">
        <v>2018</v>
      </c>
      <c r="G126" s="3">
        <v>35</v>
      </c>
      <c r="H126" s="3">
        <v>27</v>
      </c>
      <c r="I126" s="3">
        <v>10</v>
      </c>
      <c r="J126" s="3">
        <v>9</v>
      </c>
      <c r="K126" s="3">
        <v>1</v>
      </c>
      <c r="L126" s="3">
        <v>4.5199999999999996</v>
      </c>
      <c r="M126" s="3">
        <v>185</v>
      </c>
      <c r="N126" s="3">
        <v>167</v>
      </c>
      <c r="O126" s="3">
        <v>94</v>
      </c>
      <c r="P126" s="3">
        <v>93</v>
      </c>
      <c r="Q126" s="3">
        <v>25</v>
      </c>
      <c r="R126" s="3">
        <v>89</v>
      </c>
      <c r="S126" s="3">
        <v>138</v>
      </c>
      <c r="T126" s="3">
        <v>2</v>
      </c>
      <c r="U126" s="3">
        <v>0</v>
      </c>
      <c r="V126" s="3">
        <v>0</v>
      </c>
      <c r="W126" s="3">
        <v>1.38</v>
      </c>
      <c r="X126" s="3">
        <v>13.2</v>
      </c>
      <c r="Y126" s="5">
        <f t="shared" si="1"/>
        <v>165</v>
      </c>
    </row>
    <row r="127" spans="1:25" ht="15.75" thickBot="1">
      <c r="A127" s="6">
        <v>126</v>
      </c>
      <c r="B127" s="7" t="s">
        <v>491</v>
      </c>
      <c r="C127" s="7" t="s">
        <v>167</v>
      </c>
      <c r="D127" s="6" t="s">
        <v>140</v>
      </c>
      <c r="E127" s="6">
        <v>33</v>
      </c>
      <c r="F127" s="6">
        <v>2018</v>
      </c>
      <c r="G127" s="6">
        <v>63</v>
      </c>
      <c r="H127" s="6">
        <v>0</v>
      </c>
      <c r="I127" s="6">
        <v>7</v>
      </c>
      <c r="J127" s="6">
        <v>3</v>
      </c>
      <c r="K127" s="6">
        <v>20</v>
      </c>
      <c r="L127" s="6">
        <v>3.24</v>
      </c>
      <c r="M127" s="6">
        <v>66.7</v>
      </c>
      <c r="N127" s="6">
        <v>57</v>
      </c>
      <c r="O127" s="6">
        <v>24</v>
      </c>
      <c r="P127" s="6">
        <v>24</v>
      </c>
      <c r="Q127" s="6">
        <v>4</v>
      </c>
      <c r="R127" s="6">
        <v>35</v>
      </c>
      <c r="S127" s="6">
        <v>34</v>
      </c>
      <c r="T127" s="6">
        <v>5</v>
      </c>
      <c r="U127" s="6">
        <v>0</v>
      </c>
      <c r="V127" s="6">
        <v>0</v>
      </c>
      <c r="W127" s="6">
        <v>1.38</v>
      </c>
      <c r="X127" s="6">
        <v>13</v>
      </c>
      <c r="Y127" s="8">
        <f t="shared" si="1"/>
        <v>162.10000000000002</v>
      </c>
    </row>
    <row r="128" spans="1:25" ht="15.75" thickBot="1">
      <c r="A128" s="3">
        <v>127</v>
      </c>
      <c r="B128" s="4" t="s">
        <v>487</v>
      </c>
      <c r="C128" s="4" t="s">
        <v>31</v>
      </c>
      <c r="D128" s="3" t="s">
        <v>126</v>
      </c>
      <c r="E128" s="3">
        <v>25</v>
      </c>
      <c r="F128" s="3">
        <v>2018</v>
      </c>
      <c r="G128" s="3">
        <v>75</v>
      </c>
      <c r="H128" s="3">
        <v>4</v>
      </c>
      <c r="I128" s="3">
        <v>7</v>
      </c>
      <c r="J128" s="3">
        <v>3</v>
      </c>
      <c r="K128" s="3">
        <v>1</v>
      </c>
      <c r="L128" s="3">
        <v>3.96</v>
      </c>
      <c r="M128" s="3">
        <v>97.7</v>
      </c>
      <c r="N128" s="3">
        <v>99</v>
      </c>
      <c r="O128" s="3">
        <v>47</v>
      </c>
      <c r="P128" s="3">
        <v>43</v>
      </c>
      <c r="Q128" s="3">
        <v>10</v>
      </c>
      <c r="R128" s="3">
        <v>28</v>
      </c>
      <c r="S128" s="3">
        <v>65</v>
      </c>
      <c r="T128" s="3">
        <v>9</v>
      </c>
      <c r="U128" s="3">
        <v>0</v>
      </c>
      <c r="V128" s="3">
        <v>0</v>
      </c>
      <c r="W128" s="3">
        <v>1.3</v>
      </c>
      <c r="X128" s="3">
        <v>12.6</v>
      </c>
      <c r="Y128" s="5">
        <f t="shared" si="1"/>
        <v>115.10000000000002</v>
      </c>
    </row>
    <row r="129" spans="1:25" ht="15.75" thickBot="1">
      <c r="A129" s="6">
        <v>128</v>
      </c>
      <c r="B129" s="7" t="s">
        <v>405</v>
      </c>
      <c r="C129" s="7" t="s">
        <v>110</v>
      </c>
      <c r="D129" s="6" t="s">
        <v>46</v>
      </c>
      <c r="E129" s="6">
        <v>26</v>
      </c>
      <c r="F129" s="6">
        <v>2018</v>
      </c>
      <c r="G129" s="6">
        <v>71</v>
      </c>
      <c r="H129" s="6">
        <v>0</v>
      </c>
      <c r="I129" s="6">
        <v>2</v>
      </c>
      <c r="J129" s="6">
        <v>7</v>
      </c>
      <c r="K129" s="6">
        <v>38</v>
      </c>
      <c r="L129" s="6">
        <v>3.47</v>
      </c>
      <c r="M129" s="6">
        <v>72.7</v>
      </c>
      <c r="N129" s="6">
        <v>51</v>
      </c>
      <c r="O129" s="6">
        <v>28</v>
      </c>
      <c r="P129" s="6">
        <v>28</v>
      </c>
      <c r="Q129" s="6">
        <v>12</v>
      </c>
      <c r="R129" s="6">
        <v>9</v>
      </c>
      <c r="S129" s="6">
        <v>105</v>
      </c>
      <c r="T129" s="6">
        <v>1</v>
      </c>
      <c r="U129" s="6">
        <v>0</v>
      </c>
      <c r="V129" s="6">
        <v>0</v>
      </c>
      <c r="W129" s="6">
        <v>0.83</v>
      </c>
      <c r="X129" s="6">
        <v>12.5</v>
      </c>
      <c r="Y129" s="8">
        <f t="shared" si="1"/>
        <v>361.1</v>
      </c>
    </row>
    <row r="130" spans="1:25" ht="15.75" thickBot="1">
      <c r="A130" s="3">
        <v>129</v>
      </c>
      <c r="B130" s="4" t="s">
        <v>255</v>
      </c>
      <c r="C130" s="4" t="s">
        <v>81</v>
      </c>
      <c r="D130" s="3" t="s">
        <v>46</v>
      </c>
      <c r="E130" s="3">
        <v>29</v>
      </c>
      <c r="F130" s="3">
        <v>2018</v>
      </c>
      <c r="G130" s="3">
        <v>63</v>
      </c>
      <c r="H130" s="3">
        <v>0</v>
      </c>
      <c r="I130" s="3">
        <v>8</v>
      </c>
      <c r="J130" s="3">
        <v>6</v>
      </c>
      <c r="K130" s="3">
        <v>31</v>
      </c>
      <c r="L130" s="3">
        <v>3.14</v>
      </c>
      <c r="M130" s="3">
        <v>66</v>
      </c>
      <c r="N130" s="3">
        <v>69</v>
      </c>
      <c r="O130" s="3">
        <v>24</v>
      </c>
      <c r="P130" s="3">
        <v>23</v>
      </c>
      <c r="Q130" s="3">
        <v>4</v>
      </c>
      <c r="R130" s="3">
        <v>22</v>
      </c>
      <c r="S130" s="3">
        <v>70</v>
      </c>
      <c r="T130" s="3">
        <v>2</v>
      </c>
      <c r="U130" s="3">
        <v>0</v>
      </c>
      <c r="V130" s="3">
        <v>0</v>
      </c>
      <c r="W130" s="3">
        <v>1.38</v>
      </c>
      <c r="X130" s="3">
        <v>12.4</v>
      </c>
      <c r="Y130" s="5">
        <f t="shared" ref="Y130:Y193" si="2">(3*(M130)+4*I130-4*J130+5*K130+S130-2*N130-2*R130-Q130)</f>
        <v>245</v>
      </c>
    </row>
    <row r="131" spans="1:25" ht="15.75" thickBot="1">
      <c r="A131" s="6">
        <v>130</v>
      </c>
      <c r="B131" s="7" t="s">
        <v>722</v>
      </c>
      <c r="C131" s="7" t="s">
        <v>43</v>
      </c>
      <c r="D131" s="6" t="s">
        <v>140</v>
      </c>
      <c r="E131" s="6">
        <v>27</v>
      </c>
      <c r="F131" s="6">
        <v>2018</v>
      </c>
      <c r="G131" s="6">
        <v>44</v>
      </c>
      <c r="H131" s="6">
        <v>0</v>
      </c>
      <c r="I131" s="6">
        <v>2</v>
      </c>
      <c r="J131" s="6">
        <v>2</v>
      </c>
      <c r="K131" s="6">
        <v>1</v>
      </c>
      <c r="L131" s="6">
        <v>2.7</v>
      </c>
      <c r="M131" s="6">
        <v>50</v>
      </c>
      <c r="N131" s="6">
        <v>46</v>
      </c>
      <c r="O131" s="6">
        <v>19</v>
      </c>
      <c r="P131" s="6">
        <v>15</v>
      </c>
      <c r="Q131" s="6">
        <v>1</v>
      </c>
      <c r="R131" s="6">
        <v>28</v>
      </c>
      <c r="S131" s="6">
        <v>27</v>
      </c>
      <c r="T131" s="6">
        <v>6</v>
      </c>
      <c r="U131" s="6">
        <v>0</v>
      </c>
      <c r="V131" s="6">
        <v>0</v>
      </c>
      <c r="W131" s="6">
        <v>1.48</v>
      </c>
      <c r="X131" s="6">
        <v>12.3</v>
      </c>
      <c r="Y131" s="8">
        <f t="shared" si="2"/>
        <v>33</v>
      </c>
    </row>
    <row r="132" spans="1:25" ht="15.75" thickBot="1">
      <c r="A132" s="3">
        <v>131</v>
      </c>
      <c r="B132" s="4" t="s">
        <v>254</v>
      </c>
      <c r="C132" s="4" t="s">
        <v>39</v>
      </c>
      <c r="D132" s="3" t="s">
        <v>140</v>
      </c>
      <c r="E132" s="3">
        <v>30</v>
      </c>
      <c r="F132" s="3">
        <v>2018</v>
      </c>
      <c r="G132" s="3">
        <v>47</v>
      </c>
      <c r="H132" s="3">
        <v>0</v>
      </c>
      <c r="I132" s="3">
        <v>6</v>
      </c>
      <c r="J132" s="3">
        <v>4</v>
      </c>
      <c r="K132" s="3">
        <v>0</v>
      </c>
      <c r="L132" s="3">
        <v>2.61</v>
      </c>
      <c r="M132" s="3">
        <v>48.3</v>
      </c>
      <c r="N132" s="3">
        <v>25</v>
      </c>
      <c r="O132" s="3">
        <v>16</v>
      </c>
      <c r="P132" s="3">
        <v>14</v>
      </c>
      <c r="Q132" s="3">
        <v>5</v>
      </c>
      <c r="R132" s="3">
        <v>22</v>
      </c>
      <c r="S132" s="3">
        <v>44</v>
      </c>
      <c r="T132" s="3">
        <v>11</v>
      </c>
      <c r="U132" s="3">
        <v>0</v>
      </c>
      <c r="V132" s="3">
        <v>0</v>
      </c>
      <c r="W132" s="3">
        <v>0.97</v>
      </c>
      <c r="X132" s="3">
        <v>12.2</v>
      </c>
      <c r="Y132" s="5">
        <f t="shared" si="2"/>
        <v>97.899999999999977</v>
      </c>
    </row>
    <row r="133" spans="1:25" ht="15.75" thickBot="1">
      <c r="A133" s="6">
        <v>132</v>
      </c>
      <c r="B133" s="7" t="s">
        <v>416</v>
      </c>
      <c r="C133" s="7" t="s">
        <v>94</v>
      </c>
      <c r="D133" s="6" t="s">
        <v>140</v>
      </c>
      <c r="E133" s="6">
        <v>26</v>
      </c>
      <c r="F133" s="6">
        <v>2018</v>
      </c>
      <c r="G133" s="6">
        <v>53</v>
      </c>
      <c r="H133" s="6">
        <v>0</v>
      </c>
      <c r="I133" s="6">
        <v>2</v>
      </c>
      <c r="J133" s="6">
        <v>2</v>
      </c>
      <c r="K133" s="6">
        <v>1</v>
      </c>
      <c r="L133" s="6">
        <v>3.25</v>
      </c>
      <c r="M133" s="6">
        <v>63.7</v>
      </c>
      <c r="N133" s="6">
        <v>35</v>
      </c>
      <c r="O133" s="6">
        <v>28</v>
      </c>
      <c r="P133" s="6">
        <v>23</v>
      </c>
      <c r="Q133" s="6">
        <v>6</v>
      </c>
      <c r="R133" s="6">
        <v>57</v>
      </c>
      <c r="S133" s="6">
        <v>79</v>
      </c>
      <c r="T133" s="6">
        <v>5</v>
      </c>
      <c r="U133" s="6">
        <v>0</v>
      </c>
      <c r="V133" s="6">
        <v>0</v>
      </c>
      <c r="W133" s="6">
        <v>1.45</v>
      </c>
      <c r="X133" s="6">
        <v>12</v>
      </c>
      <c r="Y133" s="8">
        <f t="shared" si="2"/>
        <v>85.100000000000023</v>
      </c>
    </row>
    <row r="134" spans="1:25" ht="15.75" thickBot="1">
      <c r="A134" s="3">
        <v>133</v>
      </c>
      <c r="B134" s="4" t="s">
        <v>497</v>
      </c>
      <c r="C134" s="4" t="s">
        <v>31</v>
      </c>
      <c r="D134" s="3" t="s">
        <v>140</v>
      </c>
      <c r="E134" s="3">
        <v>25</v>
      </c>
      <c r="F134" s="3">
        <v>2018</v>
      </c>
      <c r="G134" s="3">
        <v>89</v>
      </c>
      <c r="H134" s="3">
        <v>0</v>
      </c>
      <c r="I134" s="3">
        <v>7</v>
      </c>
      <c r="J134" s="3">
        <v>8</v>
      </c>
      <c r="K134" s="3">
        <v>2</v>
      </c>
      <c r="L134" s="3">
        <v>4.03</v>
      </c>
      <c r="M134" s="3">
        <v>96</v>
      </c>
      <c r="N134" s="3">
        <v>105</v>
      </c>
      <c r="O134" s="3">
        <v>50</v>
      </c>
      <c r="P134" s="3">
        <v>43</v>
      </c>
      <c r="Q134" s="3">
        <v>8</v>
      </c>
      <c r="R134" s="3">
        <v>35</v>
      </c>
      <c r="S134" s="3">
        <v>76</v>
      </c>
      <c r="T134" s="3">
        <v>17</v>
      </c>
      <c r="U134" s="3">
        <v>0</v>
      </c>
      <c r="V134" s="3">
        <v>0</v>
      </c>
      <c r="W134" s="3">
        <v>1.46</v>
      </c>
      <c r="X134" s="3">
        <v>11.7</v>
      </c>
      <c r="Y134" s="5">
        <f t="shared" si="2"/>
        <v>82</v>
      </c>
    </row>
    <row r="135" spans="1:25" ht="15.75" thickBot="1">
      <c r="A135" s="6">
        <v>134</v>
      </c>
      <c r="B135" s="7" t="s">
        <v>410</v>
      </c>
      <c r="C135" s="7" t="s">
        <v>88</v>
      </c>
      <c r="D135" s="6" t="s">
        <v>140</v>
      </c>
      <c r="E135" s="6">
        <v>28</v>
      </c>
      <c r="F135" s="6">
        <v>2018</v>
      </c>
      <c r="G135" s="6">
        <v>76</v>
      </c>
      <c r="H135" s="6">
        <v>5</v>
      </c>
      <c r="I135" s="6">
        <v>6</v>
      </c>
      <c r="J135" s="6">
        <v>5</v>
      </c>
      <c r="K135" s="6">
        <v>2</v>
      </c>
      <c r="L135" s="6">
        <v>4.24</v>
      </c>
      <c r="M135" s="6">
        <v>114.7</v>
      </c>
      <c r="N135" s="6">
        <v>131</v>
      </c>
      <c r="O135" s="6">
        <v>55</v>
      </c>
      <c r="P135" s="6">
        <v>54</v>
      </c>
      <c r="Q135" s="6">
        <v>8</v>
      </c>
      <c r="R135" s="6">
        <v>49</v>
      </c>
      <c r="S135" s="6">
        <v>84</v>
      </c>
      <c r="T135" s="6">
        <v>14</v>
      </c>
      <c r="U135" s="6">
        <v>0</v>
      </c>
      <c r="V135" s="6">
        <v>0</v>
      </c>
      <c r="W135" s="6">
        <v>1.57</v>
      </c>
      <c r="X135" s="6">
        <v>11.7</v>
      </c>
      <c r="Y135" s="8">
        <f t="shared" si="2"/>
        <v>74.100000000000023</v>
      </c>
    </row>
    <row r="136" spans="1:25" ht="15.75" thickBot="1">
      <c r="A136" s="3">
        <v>135</v>
      </c>
      <c r="B136" s="4" t="s">
        <v>316</v>
      </c>
      <c r="C136" s="4" t="s">
        <v>83</v>
      </c>
      <c r="D136" s="3" t="s">
        <v>46</v>
      </c>
      <c r="E136" s="3">
        <v>30</v>
      </c>
      <c r="F136" s="3">
        <v>2018</v>
      </c>
      <c r="G136" s="3">
        <v>70</v>
      </c>
      <c r="H136" s="3">
        <v>0</v>
      </c>
      <c r="I136" s="3">
        <v>5</v>
      </c>
      <c r="J136" s="3">
        <v>4</v>
      </c>
      <c r="K136" s="3">
        <v>37</v>
      </c>
      <c r="L136" s="3">
        <v>3.58</v>
      </c>
      <c r="M136" s="3">
        <v>70.3</v>
      </c>
      <c r="N136" s="3">
        <v>53</v>
      </c>
      <c r="O136" s="3">
        <v>28</v>
      </c>
      <c r="P136" s="3">
        <v>28</v>
      </c>
      <c r="Q136" s="3">
        <v>8</v>
      </c>
      <c r="R136" s="3">
        <v>26</v>
      </c>
      <c r="S136" s="3">
        <v>78</v>
      </c>
      <c r="T136" s="3">
        <v>3</v>
      </c>
      <c r="U136" s="3">
        <v>0</v>
      </c>
      <c r="V136" s="3">
        <v>0</v>
      </c>
      <c r="W136" s="3">
        <v>1.1200000000000001</v>
      </c>
      <c r="X136" s="3">
        <v>11.7</v>
      </c>
      <c r="Y136" s="5">
        <f t="shared" si="2"/>
        <v>311.89999999999998</v>
      </c>
    </row>
    <row r="137" spans="1:25" ht="15.75" thickBot="1">
      <c r="A137" s="6">
        <v>136</v>
      </c>
      <c r="B137" s="7" t="s">
        <v>534</v>
      </c>
      <c r="C137" s="7" t="s">
        <v>25</v>
      </c>
      <c r="D137" s="6" t="s">
        <v>46</v>
      </c>
      <c r="E137" s="6">
        <v>35</v>
      </c>
      <c r="F137" s="6">
        <v>2018</v>
      </c>
      <c r="G137" s="6">
        <v>73</v>
      </c>
      <c r="H137" s="6">
        <v>0</v>
      </c>
      <c r="I137" s="6">
        <v>4</v>
      </c>
      <c r="J137" s="6">
        <v>6</v>
      </c>
      <c r="K137" s="6">
        <v>46</v>
      </c>
      <c r="L137" s="6">
        <v>3.55</v>
      </c>
      <c r="M137" s="6">
        <v>71</v>
      </c>
      <c r="N137" s="6">
        <v>71</v>
      </c>
      <c r="O137" s="6">
        <v>29</v>
      </c>
      <c r="P137" s="6">
        <v>28</v>
      </c>
      <c r="Q137" s="6">
        <v>7</v>
      </c>
      <c r="R137" s="6">
        <v>10</v>
      </c>
      <c r="S137" s="6">
        <v>67</v>
      </c>
      <c r="T137" s="6">
        <v>2</v>
      </c>
      <c r="U137" s="6">
        <v>0</v>
      </c>
      <c r="V137" s="6">
        <v>0</v>
      </c>
      <c r="W137" s="6">
        <v>1.1399999999999999</v>
      </c>
      <c r="X137" s="6">
        <v>11.6</v>
      </c>
      <c r="Y137" s="8">
        <f t="shared" si="2"/>
        <v>333</v>
      </c>
    </row>
    <row r="138" spans="1:25" ht="15.75" thickBot="1">
      <c r="A138" s="3">
        <v>137</v>
      </c>
      <c r="B138" s="4" t="s">
        <v>723</v>
      </c>
      <c r="C138" s="4" t="s">
        <v>22</v>
      </c>
      <c r="D138" s="3" t="s">
        <v>126</v>
      </c>
      <c r="E138" s="3">
        <v>24</v>
      </c>
      <c r="F138" s="3">
        <v>2018</v>
      </c>
      <c r="G138" s="3">
        <v>15</v>
      </c>
      <c r="H138" s="3">
        <v>15</v>
      </c>
      <c r="I138" s="3">
        <v>6</v>
      </c>
      <c r="J138" s="3">
        <v>6</v>
      </c>
      <c r="K138" s="3">
        <v>0</v>
      </c>
      <c r="L138" s="3">
        <v>3.8</v>
      </c>
      <c r="M138" s="3">
        <v>87.7</v>
      </c>
      <c r="N138" s="3">
        <v>98</v>
      </c>
      <c r="O138" s="3">
        <v>41</v>
      </c>
      <c r="P138" s="3">
        <v>37</v>
      </c>
      <c r="Q138" s="3">
        <v>10</v>
      </c>
      <c r="R138" s="3">
        <v>31</v>
      </c>
      <c r="S138" s="3">
        <v>66</v>
      </c>
      <c r="T138" s="3">
        <v>0</v>
      </c>
      <c r="U138" s="3">
        <v>0</v>
      </c>
      <c r="V138" s="3">
        <v>0</v>
      </c>
      <c r="W138" s="3">
        <v>1.47</v>
      </c>
      <c r="X138" s="3">
        <v>11.6</v>
      </c>
      <c r="Y138" s="5">
        <f t="shared" si="2"/>
        <v>61.100000000000023</v>
      </c>
    </row>
    <row r="139" spans="1:25" ht="15.75" thickBot="1">
      <c r="A139" s="6">
        <v>138</v>
      </c>
      <c r="B139" s="7" t="s">
        <v>501</v>
      </c>
      <c r="C139" s="7" t="s">
        <v>88</v>
      </c>
      <c r="D139" s="6" t="s">
        <v>140</v>
      </c>
      <c r="E139" s="6">
        <v>25</v>
      </c>
      <c r="F139" s="6">
        <v>2018</v>
      </c>
      <c r="G139" s="6">
        <v>71</v>
      </c>
      <c r="H139" s="6">
        <v>0</v>
      </c>
      <c r="I139" s="6">
        <v>6</v>
      </c>
      <c r="J139" s="6">
        <v>3</v>
      </c>
      <c r="K139" s="6">
        <v>2</v>
      </c>
      <c r="L139" s="6">
        <v>3.74</v>
      </c>
      <c r="M139" s="6">
        <v>74.7</v>
      </c>
      <c r="N139" s="6">
        <v>67</v>
      </c>
      <c r="O139" s="6">
        <v>35</v>
      </c>
      <c r="P139" s="6">
        <v>31</v>
      </c>
      <c r="Q139" s="6">
        <v>14</v>
      </c>
      <c r="R139" s="6">
        <v>21</v>
      </c>
      <c r="S139" s="6">
        <v>59</v>
      </c>
      <c r="T139" s="6">
        <v>14</v>
      </c>
      <c r="U139" s="6">
        <v>0</v>
      </c>
      <c r="V139" s="6">
        <v>0</v>
      </c>
      <c r="W139" s="6">
        <v>1.18</v>
      </c>
      <c r="X139" s="6">
        <v>11.6</v>
      </c>
      <c r="Y139" s="8">
        <f t="shared" si="2"/>
        <v>115.10000000000002</v>
      </c>
    </row>
    <row r="140" spans="1:25" ht="15.75" thickBot="1">
      <c r="A140" s="3">
        <v>139</v>
      </c>
      <c r="B140" s="4" t="s">
        <v>724</v>
      </c>
      <c r="C140" s="4" t="s">
        <v>88</v>
      </c>
      <c r="D140" s="3" t="s">
        <v>126</v>
      </c>
      <c r="E140" s="3">
        <v>23</v>
      </c>
      <c r="F140" s="3">
        <v>2018</v>
      </c>
      <c r="G140" s="3">
        <v>35</v>
      </c>
      <c r="H140" s="3">
        <v>21</v>
      </c>
      <c r="I140" s="3">
        <v>7</v>
      </c>
      <c r="J140" s="3">
        <v>9</v>
      </c>
      <c r="K140" s="3">
        <v>0</v>
      </c>
      <c r="L140" s="3">
        <v>4.45</v>
      </c>
      <c r="M140" s="3">
        <v>147.69999999999999</v>
      </c>
      <c r="N140" s="3">
        <v>171</v>
      </c>
      <c r="O140" s="3">
        <v>80</v>
      </c>
      <c r="P140" s="3">
        <v>73</v>
      </c>
      <c r="Q140" s="3">
        <v>29</v>
      </c>
      <c r="R140" s="3">
        <v>47</v>
      </c>
      <c r="S140" s="3">
        <v>102</v>
      </c>
      <c r="T140" s="3">
        <v>2</v>
      </c>
      <c r="U140" s="3">
        <v>0</v>
      </c>
      <c r="V140" s="3">
        <v>0</v>
      </c>
      <c r="W140" s="3">
        <v>1.48</v>
      </c>
      <c r="X140" s="3">
        <v>11.5</v>
      </c>
      <c r="Y140" s="5">
        <f t="shared" si="2"/>
        <v>72.099999999999909</v>
      </c>
    </row>
    <row r="141" spans="1:25" ht="15.75" thickBot="1">
      <c r="A141" s="6">
        <v>140</v>
      </c>
      <c r="B141" s="7" t="s">
        <v>318</v>
      </c>
      <c r="C141" s="7" t="s">
        <v>39</v>
      </c>
      <c r="D141" s="6" t="s">
        <v>140</v>
      </c>
      <c r="E141" s="6">
        <v>31</v>
      </c>
      <c r="F141" s="6">
        <v>2018</v>
      </c>
      <c r="G141" s="6">
        <v>43</v>
      </c>
      <c r="H141" s="6">
        <v>0</v>
      </c>
      <c r="I141" s="6">
        <v>4</v>
      </c>
      <c r="J141" s="6">
        <v>4</v>
      </c>
      <c r="K141" s="6">
        <v>1</v>
      </c>
      <c r="L141" s="6">
        <v>2.96</v>
      </c>
      <c r="M141" s="6">
        <v>54.7</v>
      </c>
      <c r="N141" s="6">
        <v>45</v>
      </c>
      <c r="O141" s="6">
        <v>18</v>
      </c>
      <c r="P141" s="6">
        <v>18</v>
      </c>
      <c r="Q141" s="6">
        <v>3</v>
      </c>
      <c r="R141" s="6">
        <v>25</v>
      </c>
      <c r="S141" s="6">
        <v>42</v>
      </c>
      <c r="T141" s="6">
        <v>3</v>
      </c>
      <c r="U141" s="6">
        <v>0</v>
      </c>
      <c r="V141" s="6">
        <v>0</v>
      </c>
      <c r="W141" s="6">
        <v>1.28</v>
      </c>
      <c r="X141" s="6">
        <v>11.5</v>
      </c>
      <c r="Y141" s="8">
        <f t="shared" si="2"/>
        <v>68.100000000000023</v>
      </c>
    </row>
    <row r="142" spans="1:25" ht="15.75" thickBot="1">
      <c r="A142" s="3">
        <v>141</v>
      </c>
      <c r="B142" s="4" t="s">
        <v>561</v>
      </c>
      <c r="C142" s="4" t="s">
        <v>206</v>
      </c>
      <c r="D142" s="3" t="s">
        <v>126</v>
      </c>
      <c r="E142" s="3">
        <v>25</v>
      </c>
      <c r="F142" s="3">
        <v>2018</v>
      </c>
      <c r="G142" s="3">
        <v>27</v>
      </c>
      <c r="H142" s="3">
        <v>17</v>
      </c>
      <c r="I142" s="3">
        <v>8</v>
      </c>
      <c r="J142" s="3">
        <v>7</v>
      </c>
      <c r="K142" s="3">
        <v>0</v>
      </c>
      <c r="L142" s="3">
        <v>4.05</v>
      </c>
      <c r="M142" s="3">
        <v>117.7</v>
      </c>
      <c r="N142" s="3">
        <v>113</v>
      </c>
      <c r="O142" s="3">
        <v>56</v>
      </c>
      <c r="P142" s="3">
        <v>53</v>
      </c>
      <c r="Q142" s="3">
        <v>19</v>
      </c>
      <c r="R142" s="3">
        <v>44</v>
      </c>
      <c r="S142" s="3">
        <v>88</v>
      </c>
      <c r="T142" s="3">
        <v>0</v>
      </c>
      <c r="U142" s="3">
        <v>2</v>
      </c>
      <c r="V142" s="3">
        <v>0</v>
      </c>
      <c r="W142" s="3">
        <v>1.33</v>
      </c>
      <c r="X142" s="3">
        <v>11.4</v>
      </c>
      <c r="Y142" s="5">
        <f t="shared" si="2"/>
        <v>112.10000000000002</v>
      </c>
    </row>
    <row r="143" spans="1:25" ht="15.75" thickBot="1">
      <c r="A143" s="6">
        <v>142</v>
      </c>
      <c r="B143" s="7" t="s">
        <v>432</v>
      </c>
      <c r="C143" s="7" t="s">
        <v>35</v>
      </c>
      <c r="D143" s="6" t="s">
        <v>140</v>
      </c>
      <c r="E143" s="6">
        <v>27</v>
      </c>
      <c r="F143" s="6">
        <v>2018</v>
      </c>
      <c r="G143" s="6">
        <v>83</v>
      </c>
      <c r="H143" s="6">
        <v>0</v>
      </c>
      <c r="I143" s="6">
        <v>8</v>
      </c>
      <c r="J143" s="6">
        <v>4</v>
      </c>
      <c r="K143" s="6">
        <v>1</v>
      </c>
      <c r="L143" s="6">
        <v>4.04</v>
      </c>
      <c r="M143" s="6">
        <v>107</v>
      </c>
      <c r="N143" s="6">
        <v>108</v>
      </c>
      <c r="O143" s="6">
        <v>62</v>
      </c>
      <c r="P143" s="6">
        <v>48</v>
      </c>
      <c r="Q143" s="6">
        <v>12</v>
      </c>
      <c r="R143" s="6">
        <v>40</v>
      </c>
      <c r="S143" s="6">
        <v>53</v>
      </c>
      <c r="T143" s="6">
        <v>24</v>
      </c>
      <c r="U143" s="6">
        <v>0</v>
      </c>
      <c r="V143" s="6">
        <v>0</v>
      </c>
      <c r="W143" s="6">
        <v>1.38</v>
      </c>
      <c r="X143" s="6">
        <v>11.4</v>
      </c>
      <c r="Y143" s="8">
        <f t="shared" si="2"/>
        <v>87</v>
      </c>
    </row>
    <row r="144" spans="1:25" ht="15.75" thickBot="1">
      <c r="A144" s="3">
        <v>143</v>
      </c>
      <c r="B144" s="4" t="s">
        <v>314</v>
      </c>
      <c r="C144" s="4" t="s">
        <v>41</v>
      </c>
      <c r="D144" s="3" t="s">
        <v>46</v>
      </c>
      <c r="E144" s="3">
        <v>35</v>
      </c>
      <c r="F144" s="3">
        <v>2018</v>
      </c>
      <c r="G144" s="3">
        <v>63</v>
      </c>
      <c r="H144" s="3">
        <v>0</v>
      </c>
      <c r="I144" s="3">
        <v>7</v>
      </c>
      <c r="J144" s="3">
        <v>3</v>
      </c>
      <c r="K144" s="3">
        <v>34</v>
      </c>
      <c r="L144" s="3">
        <v>3.52</v>
      </c>
      <c r="M144" s="3">
        <v>64</v>
      </c>
      <c r="N144" s="3">
        <v>62</v>
      </c>
      <c r="O144" s="3">
        <v>27</v>
      </c>
      <c r="P144" s="3">
        <v>25</v>
      </c>
      <c r="Q144" s="3">
        <v>7</v>
      </c>
      <c r="R144" s="3">
        <v>12</v>
      </c>
      <c r="S144" s="3">
        <v>19</v>
      </c>
      <c r="T144" s="3">
        <v>0</v>
      </c>
      <c r="U144" s="3">
        <v>0</v>
      </c>
      <c r="V144" s="3">
        <v>0</v>
      </c>
      <c r="W144" s="3">
        <v>1.1599999999999999</v>
      </c>
      <c r="X144" s="3">
        <v>11.2</v>
      </c>
      <c r="Y144" s="5">
        <f t="shared" si="2"/>
        <v>242</v>
      </c>
    </row>
    <row r="145" spans="1:25" ht="15.75" thickBot="1">
      <c r="A145" s="6">
        <v>144</v>
      </c>
      <c r="B145" s="7" t="s">
        <v>725</v>
      </c>
      <c r="C145" s="7" t="s">
        <v>36</v>
      </c>
      <c r="D145" s="6" t="s">
        <v>140</v>
      </c>
      <c r="E145" s="6">
        <v>29</v>
      </c>
      <c r="F145" s="6">
        <v>2018</v>
      </c>
      <c r="G145" s="6">
        <v>91</v>
      </c>
      <c r="H145" s="6">
        <v>0</v>
      </c>
      <c r="I145" s="6">
        <v>5</v>
      </c>
      <c r="J145" s="6">
        <v>6</v>
      </c>
      <c r="K145" s="6">
        <v>3</v>
      </c>
      <c r="L145" s="6">
        <v>4.08</v>
      </c>
      <c r="M145" s="6">
        <v>106</v>
      </c>
      <c r="N145" s="6">
        <v>104</v>
      </c>
      <c r="O145" s="6">
        <v>51</v>
      </c>
      <c r="P145" s="6">
        <v>48</v>
      </c>
      <c r="Q145" s="6">
        <v>11</v>
      </c>
      <c r="R145" s="6">
        <v>32</v>
      </c>
      <c r="S145" s="6">
        <v>105</v>
      </c>
      <c r="T145" s="6">
        <v>17</v>
      </c>
      <c r="U145" s="6">
        <v>0</v>
      </c>
      <c r="V145" s="6">
        <v>0</v>
      </c>
      <c r="W145" s="6">
        <v>1.28</v>
      </c>
      <c r="X145" s="6">
        <v>11.1</v>
      </c>
      <c r="Y145" s="8">
        <f t="shared" si="2"/>
        <v>151</v>
      </c>
    </row>
    <row r="146" spans="1:25" ht="15.75" thickBot="1">
      <c r="A146" s="3">
        <v>145</v>
      </c>
      <c r="B146" s="4" t="s">
        <v>726</v>
      </c>
      <c r="C146" s="4" t="s">
        <v>77</v>
      </c>
      <c r="D146" s="3" t="s">
        <v>126</v>
      </c>
      <c r="E146" s="3">
        <v>23</v>
      </c>
      <c r="F146" s="3">
        <v>2018</v>
      </c>
      <c r="G146" s="3">
        <v>4</v>
      </c>
      <c r="H146" s="3">
        <v>4</v>
      </c>
      <c r="I146" s="3">
        <v>3</v>
      </c>
      <c r="J146" s="3">
        <v>0</v>
      </c>
      <c r="K146" s="3">
        <v>0</v>
      </c>
      <c r="L146" s="3">
        <v>1.57</v>
      </c>
      <c r="M146" s="3">
        <v>28.7</v>
      </c>
      <c r="N146" s="3">
        <v>16</v>
      </c>
      <c r="O146" s="3">
        <v>5</v>
      </c>
      <c r="P146" s="3">
        <v>5</v>
      </c>
      <c r="Q146" s="3">
        <v>1</v>
      </c>
      <c r="R146" s="3">
        <v>13</v>
      </c>
      <c r="S146" s="3">
        <v>28</v>
      </c>
      <c r="T146" s="3">
        <v>0</v>
      </c>
      <c r="U146" s="3">
        <v>0</v>
      </c>
      <c r="V146" s="3">
        <v>0</v>
      </c>
      <c r="W146" s="3">
        <v>1.01</v>
      </c>
      <c r="X146" s="3">
        <v>10.9</v>
      </c>
      <c r="Y146" s="5">
        <f t="shared" si="2"/>
        <v>67.099999999999994</v>
      </c>
    </row>
    <row r="147" spans="1:25" ht="15.75" thickBot="1">
      <c r="A147" s="6">
        <v>146</v>
      </c>
      <c r="B147" s="7" t="s">
        <v>727</v>
      </c>
      <c r="C147" s="7" t="s">
        <v>167</v>
      </c>
      <c r="D147" s="6" t="s">
        <v>140</v>
      </c>
      <c r="E147" s="6">
        <v>25</v>
      </c>
      <c r="F147" s="6">
        <v>2018</v>
      </c>
      <c r="G147" s="6">
        <v>64</v>
      </c>
      <c r="H147" s="6">
        <v>0</v>
      </c>
      <c r="I147" s="6">
        <v>3</v>
      </c>
      <c r="J147" s="6">
        <v>2</v>
      </c>
      <c r="K147" s="6">
        <v>6</v>
      </c>
      <c r="L147" s="6">
        <v>3.43</v>
      </c>
      <c r="M147" s="6">
        <v>63</v>
      </c>
      <c r="N147" s="6">
        <v>56</v>
      </c>
      <c r="O147" s="6">
        <v>25</v>
      </c>
      <c r="P147" s="6">
        <v>24</v>
      </c>
      <c r="Q147" s="6">
        <v>8</v>
      </c>
      <c r="R147" s="6">
        <v>27</v>
      </c>
      <c r="S147" s="6">
        <v>63</v>
      </c>
      <c r="T147" s="6">
        <v>19</v>
      </c>
      <c r="U147" s="6">
        <v>0</v>
      </c>
      <c r="V147" s="6">
        <v>0</v>
      </c>
      <c r="W147" s="6">
        <v>1.32</v>
      </c>
      <c r="X147" s="6">
        <v>10.9</v>
      </c>
      <c r="Y147" s="8">
        <f t="shared" si="2"/>
        <v>112</v>
      </c>
    </row>
    <row r="148" spans="1:25" ht="15.75" thickBot="1">
      <c r="A148" s="3">
        <v>147</v>
      </c>
      <c r="B148" s="4" t="s">
        <v>421</v>
      </c>
      <c r="C148" s="4" t="s">
        <v>46</v>
      </c>
      <c r="D148" s="3" t="s">
        <v>140</v>
      </c>
      <c r="E148" s="3">
        <v>29</v>
      </c>
      <c r="F148" s="3">
        <v>2018</v>
      </c>
      <c r="G148" s="3">
        <v>64</v>
      </c>
      <c r="H148" s="3">
        <v>0</v>
      </c>
      <c r="I148" s="3">
        <v>3</v>
      </c>
      <c r="J148" s="3">
        <v>5</v>
      </c>
      <c r="K148" s="3">
        <v>5</v>
      </c>
      <c r="L148" s="3">
        <v>3.7</v>
      </c>
      <c r="M148" s="3">
        <v>75.3</v>
      </c>
      <c r="N148" s="3">
        <v>79</v>
      </c>
      <c r="O148" s="3">
        <v>36</v>
      </c>
      <c r="P148" s="3">
        <v>31</v>
      </c>
      <c r="Q148" s="3">
        <v>11</v>
      </c>
      <c r="R148" s="3">
        <v>25</v>
      </c>
      <c r="S148" s="3">
        <v>67</v>
      </c>
      <c r="T148" s="3">
        <v>10</v>
      </c>
      <c r="U148" s="3">
        <v>0</v>
      </c>
      <c r="V148" s="3">
        <v>0</v>
      </c>
      <c r="W148" s="3">
        <v>1.38</v>
      </c>
      <c r="X148" s="3">
        <v>10.8</v>
      </c>
      <c r="Y148" s="5">
        <f t="shared" si="2"/>
        <v>90.899999999999977</v>
      </c>
    </row>
    <row r="149" spans="1:25" ht="15.75" thickBot="1">
      <c r="A149" s="6">
        <v>148</v>
      </c>
      <c r="B149" s="7" t="s">
        <v>241</v>
      </c>
      <c r="C149" s="7" t="s">
        <v>81</v>
      </c>
      <c r="D149" s="6" t="s">
        <v>140</v>
      </c>
      <c r="E149" s="6">
        <v>29</v>
      </c>
      <c r="F149" s="6">
        <v>2018</v>
      </c>
      <c r="G149" s="6">
        <v>68</v>
      </c>
      <c r="H149" s="6">
        <v>4</v>
      </c>
      <c r="I149" s="6">
        <v>8</v>
      </c>
      <c r="J149" s="6">
        <v>3</v>
      </c>
      <c r="K149" s="6">
        <v>3</v>
      </c>
      <c r="L149" s="6">
        <v>3.86</v>
      </c>
      <c r="M149" s="6">
        <v>105</v>
      </c>
      <c r="N149" s="6">
        <v>91</v>
      </c>
      <c r="O149" s="6">
        <v>47</v>
      </c>
      <c r="P149" s="6">
        <v>45</v>
      </c>
      <c r="Q149" s="6">
        <v>9</v>
      </c>
      <c r="R149" s="6">
        <v>25</v>
      </c>
      <c r="S149" s="6">
        <v>104</v>
      </c>
      <c r="T149" s="6">
        <v>9</v>
      </c>
      <c r="U149" s="6">
        <v>0</v>
      </c>
      <c r="V149" s="6">
        <v>0</v>
      </c>
      <c r="W149" s="6">
        <v>1.1000000000000001</v>
      </c>
      <c r="X149" s="6">
        <v>10.7</v>
      </c>
      <c r="Y149" s="8">
        <f t="shared" si="2"/>
        <v>213</v>
      </c>
    </row>
    <row r="150" spans="1:25" ht="15.75" thickBot="1">
      <c r="A150" s="3">
        <v>149</v>
      </c>
      <c r="B150" s="4" t="s">
        <v>728</v>
      </c>
      <c r="C150" s="4" t="s">
        <v>77</v>
      </c>
      <c r="D150" s="3" t="s">
        <v>140</v>
      </c>
      <c r="E150" s="3">
        <v>24</v>
      </c>
      <c r="F150" s="3">
        <v>2018</v>
      </c>
      <c r="G150" s="3">
        <v>45</v>
      </c>
      <c r="H150" s="3">
        <v>0</v>
      </c>
      <c r="I150" s="3">
        <v>3</v>
      </c>
      <c r="J150" s="3">
        <v>3</v>
      </c>
      <c r="K150" s="3">
        <v>2</v>
      </c>
      <c r="L150" s="3">
        <v>2.98</v>
      </c>
      <c r="M150" s="3">
        <v>48.3</v>
      </c>
      <c r="N150" s="3">
        <v>42</v>
      </c>
      <c r="O150" s="3">
        <v>16</v>
      </c>
      <c r="P150" s="3">
        <v>16</v>
      </c>
      <c r="Q150" s="3">
        <v>1</v>
      </c>
      <c r="R150" s="3">
        <v>25</v>
      </c>
      <c r="S150" s="3">
        <v>40</v>
      </c>
      <c r="T150" s="3">
        <v>12</v>
      </c>
      <c r="U150" s="3">
        <v>0</v>
      </c>
      <c r="V150" s="3">
        <v>0</v>
      </c>
      <c r="W150" s="3">
        <v>1.39</v>
      </c>
      <c r="X150" s="3">
        <v>10.7</v>
      </c>
      <c r="Y150" s="5">
        <f t="shared" si="2"/>
        <v>59.899999999999977</v>
      </c>
    </row>
    <row r="151" spans="1:25" ht="15.75" thickBot="1">
      <c r="A151" s="6">
        <v>150</v>
      </c>
      <c r="B151" s="7" t="s">
        <v>729</v>
      </c>
      <c r="C151" s="7" t="s">
        <v>46</v>
      </c>
      <c r="D151" s="6" t="s">
        <v>140</v>
      </c>
      <c r="E151" s="6">
        <v>24</v>
      </c>
      <c r="F151" s="6">
        <v>2018</v>
      </c>
      <c r="G151" s="6">
        <v>37</v>
      </c>
      <c r="H151" s="6">
        <v>1</v>
      </c>
      <c r="I151" s="6">
        <v>2</v>
      </c>
      <c r="J151" s="6">
        <v>1</v>
      </c>
      <c r="K151" s="6">
        <v>1</v>
      </c>
      <c r="L151" s="6">
        <v>3.45</v>
      </c>
      <c r="M151" s="6">
        <v>60</v>
      </c>
      <c r="N151" s="6">
        <v>48</v>
      </c>
      <c r="O151" s="6">
        <v>24</v>
      </c>
      <c r="P151" s="6">
        <v>23</v>
      </c>
      <c r="Q151" s="6">
        <v>11</v>
      </c>
      <c r="R151" s="6">
        <v>17</v>
      </c>
      <c r="S151" s="6">
        <v>48</v>
      </c>
      <c r="T151" s="6">
        <v>1</v>
      </c>
      <c r="U151" s="6">
        <v>0</v>
      </c>
      <c r="V151" s="6">
        <v>0</v>
      </c>
      <c r="W151" s="6">
        <v>1.08</v>
      </c>
      <c r="X151" s="6">
        <v>10.3</v>
      </c>
      <c r="Y151" s="8">
        <f t="shared" si="2"/>
        <v>96</v>
      </c>
    </row>
    <row r="152" spans="1:25" ht="15.75" thickBot="1">
      <c r="A152" s="3">
        <v>151</v>
      </c>
      <c r="B152" s="4" t="s">
        <v>730</v>
      </c>
      <c r="C152" s="4" t="s">
        <v>81</v>
      </c>
      <c r="D152" s="3" t="s">
        <v>140</v>
      </c>
      <c r="E152" s="3">
        <v>22</v>
      </c>
      <c r="F152" s="3">
        <v>2018</v>
      </c>
      <c r="G152" s="3">
        <v>31</v>
      </c>
      <c r="H152" s="3">
        <v>0</v>
      </c>
      <c r="I152" s="3">
        <v>1</v>
      </c>
      <c r="J152" s="3">
        <v>2</v>
      </c>
      <c r="K152" s="3">
        <v>1</v>
      </c>
      <c r="L152" s="3">
        <v>2.4300000000000002</v>
      </c>
      <c r="M152" s="3">
        <v>37</v>
      </c>
      <c r="N152" s="3">
        <v>27</v>
      </c>
      <c r="O152" s="3">
        <v>12</v>
      </c>
      <c r="P152" s="3">
        <v>10</v>
      </c>
      <c r="Q152" s="3">
        <v>6</v>
      </c>
      <c r="R152" s="3">
        <v>10</v>
      </c>
      <c r="S152" s="3">
        <v>50</v>
      </c>
      <c r="T152" s="3">
        <v>1</v>
      </c>
      <c r="U152" s="3">
        <v>0</v>
      </c>
      <c r="V152" s="3">
        <v>0</v>
      </c>
      <c r="W152" s="3">
        <v>1</v>
      </c>
      <c r="X152" s="3">
        <v>10</v>
      </c>
      <c r="Y152" s="5">
        <f t="shared" si="2"/>
        <v>82</v>
      </c>
    </row>
    <row r="153" spans="1:25" ht="15.75" thickBot="1">
      <c r="A153" s="6">
        <v>152</v>
      </c>
      <c r="B153" s="7" t="s">
        <v>731</v>
      </c>
      <c r="C153" s="7" t="s">
        <v>36</v>
      </c>
      <c r="D153" s="6" t="s">
        <v>126</v>
      </c>
      <c r="E153" s="6">
        <v>23</v>
      </c>
      <c r="F153" s="6">
        <v>2018</v>
      </c>
      <c r="G153" s="6">
        <v>43</v>
      </c>
      <c r="H153" s="6">
        <v>23</v>
      </c>
      <c r="I153" s="6">
        <v>8</v>
      </c>
      <c r="J153" s="6">
        <v>7</v>
      </c>
      <c r="K153" s="6">
        <v>0</v>
      </c>
      <c r="L153" s="6">
        <v>4.34</v>
      </c>
      <c r="M153" s="6">
        <v>130.69999999999999</v>
      </c>
      <c r="N153" s="6">
        <v>136</v>
      </c>
      <c r="O153" s="6">
        <v>72</v>
      </c>
      <c r="P153" s="6">
        <v>63</v>
      </c>
      <c r="Q153" s="6">
        <v>16</v>
      </c>
      <c r="R153" s="6">
        <v>77</v>
      </c>
      <c r="S153" s="6">
        <v>131</v>
      </c>
      <c r="T153" s="6">
        <v>6</v>
      </c>
      <c r="U153" s="6">
        <v>0</v>
      </c>
      <c r="V153" s="6">
        <v>0</v>
      </c>
      <c r="W153" s="6">
        <v>1.63</v>
      </c>
      <c r="X153" s="6">
        <v>9.6999999999999993</v>
      </c>
      <c r="Y153" s="8">
        <f t="shared" si="2"/>
        <v>85.099999999999909</v>
      </c>
    </row>
    <row r="154" spans="1:25" ht="15.75" thickBot="1">
      <c r="A154" s="3">
        <v>153</v>
      </c>
      <c r="B154" s="4" t="s">
        <v>732</v>
      </c>
      <c r="C154" s="4" t="s">
        <v>83</v>
      </c>
      <c r="D154" s="3" t="s">
        <v>140</v>
      </c>
      <c r="E154" s="3">
        <v>26</v>
      </c>
      <c r="F154" s="3">
        <v>2018</v>
      </c>
      <c r="G154" s="3">
        <v>53</v>
      </c>
      <c r="H154" s="3">
        <v>2</v>
      </c>
      <c r="I154" s="3">
        <v>2</v>
      </c>
      <c r="J154" s="3">
        <v>4</v>
      </c>
      <c r="K154" s="3">
        <v>1</v>
      </c>
      <c r="L154" s="3">
        <v>4</v>
      </c>
      <c r="M154" s="3">
        <v>78.7</v>
      </c>
      <c r="N154" s="3">
        <v>66</v>
      </c>
      <c r="O154" s="3">
        <v>38</v>
      </c>
      <c r="P154" s="3">
        <v>35</v>
      </c>
      <c r="Q154" s="3">
        <v>14</v>
      </c>
      <c r="R154" s="3">
        <v>44</v>
      </c>
      <c r="S154" s="3">
        <v>76</v>
      </c>
      <c r="T154" s="3">
        <v>8</v>
      </c>
      <c r="U154" s="3">
        <v>0</v>
      </c>
      <c r="V154" s="3">
        <v>0</v>
      </c>
      <c r="W154" s="3">
        <v>1.4</v>
      </c>
      <c r="X154" s="3">
        <v>9.5</v>
      </c>
      <c r="Y154" s="5">
        <f t="shared" si="2"/>
        <v>75.100000000000023</v>
      </c>
    </row>
    <row r="155" spans="1:25" ht="15.75" thickBot="1">
      <c r="A155" s="6">
        <v>154</v>
      </c>
      <c r="B155" s="7" t="s">
        <v>321</v>
      </c>
      <c r="C155" s="7" t="s">
        <v>41</v>
      </c>
      <c r="D155" s="6" t="s">
        <v>140</v>
      </c>
      <c r="E155" s="6">
        <v>29</v>
      </c>
      <c r="F155" s="6">
        <v>2018</v>
      </c>
      <c r="G155" s="6">
        <v>56</v>
      </c>
      <c r="H155" s="6">
        <v>0</v>
      </c>
      <c r="I155" s="6">
        <v>3</v>
      </c>
      <c r="J155" s="6">
        <v>0</v>
      </c>
      <c r="K155" s="6">
        <v>1</v>
      </c>
      <c r="L155" s="6">
        <v>3.58</v>
      </c>
      <c r="M155" s="6">
        <v>55.3</v>
      </c>
      <c r="N155" s="6">
        <v>45</v>
      </c>
      <c r="O155" s="6">
        <v>22</v>
      </c>
      <c r="P155" s="6">
        <v>22</v>
      </c>
      <c r="Q155" s="6">
        <v>2</v>
      </c>
      <c r="R155" s="6">
        <v>27</v>
      </c>
      <c r="S155" s="6">
        <v>38</v>
      </c>
      <c r="T155" s="6">
        <v>12</v>
      </c>
      <c r="U155" s="6">
        <v>0</v>
      </c>
      <c r="V155" s="6">
        <v>0</v>
      </c>
      <c r="W155" s="6">
        <v>1.3</v>
      </c>
      <c r="X155" s="6">
        <v>9.3000000000000007</v>
      </c>
      <c r="Y155" s="8">
        <f t="shared" si="2"/>
        <v>74.899999999999977</v>
      </c>
    </row>
    <row r="156" spans="1:25" ht="15.75" thickBot="1">
      <c r="A156" s="3">
        <v>155</v>
      </c>
      <c r="B156" s="4" t="s">
        <v>562</v>
      </c>
      <c r="C156" s="4" t="s">
        <v>167</v>
      </c>
      <c r="D156" s="3" t="s">
        <v>140</v>
      </c>
      <c r="E156" s="3">
        <v>25</v>
      </c>
      <c r="F156" s="3">
        <v>2018</v>
      </c>
      <c r="G156" s="3">
        <v>54</v>
      </c>
      <c r="H156" s="3">
        <v>0</v>
      </c>
      <c r="I156" s="3">
        <v>4</v>
      </c>
      <c r="J156" s="3">
        <v>3</v>
      </c>
      <c r="K156" s="3">
        <v>7</v>
      </c>
      <c r="L156" s="3">
        <v>3.42</v>
      </c>
      <c r="M156" s="3">
        <v>52.7</v>
      </c>
      <c r="N156" s="3">
        <v>46</v>
      </c>
      <c r="O156" s="3">
        <v>22</v>
      </c>
      <c r="P156" s="3">
        <v>20</v>
      </c>
      <c r="Q156" s="3">
        <v>4</v>
      </c>
      <c r="R156" s="3">
        <v>32</v>
      </c>
      <c r="S156" s="3">
        <v>56</v>
      </c>
      <c r="T156" s="3">
        <v>10</v>
      </c>
      <c r="U156" s="3">
        <v>0</v>
      </c>
      <c r="V156" s="3">
        <v>0</v>
      </c>
      <c r="W156" s="3">
        <v>1.48</v>
      </c>
      <c r="X156" s="3">
        <v>9.1999999999999993</v>
      </c>
      <c r="Y156" s="5">
        <f t="shared" si="2"/>
        <v>93.100000000000023</v>
      </c>
    </row>
    <row r="157" spans="1:25" ht="15.75" thickBot="1">
      <c r="A157" s="6">
        <v>156</v>
      </c>
      <c r="B157" s="7" t="s">
        <v>513</v>
      </c>
      <c r="C157" s="7" t="s">
        <v>22</v>
      </c>
      <c r="D157" s="6" t="s">
        <v>126</v>
      </c>
      <c r="E157" s="6">
        <v>29</v>
      </c>
      <c r="F157" s="6">
        <v>2018</v>
      </c>
      <c r="G157" s="6">
        <v>27</v>
      </c>
      <c r="H157" s="6">
        <v>19</v>
      </c>
      <c r="I157" s="6">
        <v>6</v>
      </c>
      <c r="J157" s="6">
        <v>6</v>
      </c>
      <c r="K157" s="6">
        <v>0</v>
      </c>
      <c r="L157" s="6">
        <v>4.3600000000000003</v>
      </c>
      <c r="M157" s="6">
        <v>126</v>
      </c>
      <c r="N157" s="6">
        <v>144</v>
      </c>
      <c r="O157" s="6">
        <v>67</v>
      </c>
      <c r="P157" s="6">
        <v>61</v>
      </c>
      <c r="Q157" s="6">
        <v>12</v>
      </c>
      <c r="R157" s="6">
        <v>43</v>
      </c>
      <c r="S157" s="6">
        <v>40</v>
      </c>
      <c r="T157" s="6">
        <v>0</v>
      </c>
      <c r="U157" s="6">
        <v>2</v>
      </c>
      <c r="V157" s="6">
        <v>1</v>
      </c>
      <c r="W157" s="6">
        <v>1.48</v>
      </c>
      <c r="X157" s="6">
        <v>8.9</v>
      </c>
      <c r="Y157" s="8">
        <f t="shared" si="2"/>
        <v>32</v>
      </c>
    </row>
    <row r="158" spans="1:25" ht="15.75" thickBot="1">
      <c r="A158" s="3">
        <v>157</v>
      </c>
      <c r="B158" s="4" t="s">
        <v>326</v>
      </c>
      <c r="C158" s="4" t="s">
        <v>39</v>
      </c>
      <c r="D158" s="3" t="s">
        <v>140</v>
      </c>
      <c r="E158" s="3">
        <v>32</v>
      </c>
      <c r="F158" s="3">
        <v>2018</v>
      </c>
      <c r="G158" s="3">
        <v>21</v>
      </c>
      <c r="H158" s="3">
        <v>0</v>
      </c>
      <c r="I158" s="3">
        <v>0</v>
      </c>
      <c r="J158" s="3">
        <v>0</v>
      </c>
      <c r="K158" s="3">
        <v>0</v>
      </c>
      <c r="L158" s="3">
        <v>1.25</v>
      </c>
      <c r="M158" s="3">
        <v>21.7</v>
      </c>
      <c r="N158" s="3">
        <v>9</v>
      </c>
      <c r="O158" s="3">
        <v>3</v>
      </c>
      <c r="P158" s="3">
        <v>3</v>
      </c>
      <c r="Q158" s="3">
        <v>1</v>
      </c>
      <c r="R158" s="3">
        <v>8</v>
      </c>
      <c r="S158" s="3">
        <v>29</v>
      </c>
      <c r="T158" s="3">
        <v>0</v>
      </c>
      <c r="U158" s="3">
        <v>0</v>
      </c>
      <c r="V158" s="3">
        <v>0</v>
      </c>
      <c r="W158" s="3">
        <v>0.78</v>
      </c>
      <c r="X158" s="3">
        <v>8.9</v>
      </c>
      <c r="Y158" s="5">
        <f t="shared" si="2"/>
        <v>59.099999999999994</v>
      </c>
    </row>
    <row r="159" spans="1:25" ht="15.75" thickBot="1">
      <c r="A159" s="6">
        <v>158</v>
      </c>
      <c r="B159" s="7" t="s">
        <v>324</v>
      </c>
      <c r="C159" s="7" t="s">
        <v>28</v>
      </c>
      <c r="D159" s="6" t="s">
        <v>140</v>
      </c>
      <c r="E159" s="6">
        <v>31</v>
      </c>
      <c r="F159" s="6">
        <v>2018</v>
      </c>
      <c r="G159" s="6">
        <v>37</v>
      </c>
      <c r="H159" s="6">
        <v>0</v>
      </c>
      <c r="I159" s="6">
        <v>3</v>
      </c>
      <c r="J159" s="6">
        <v>1</v>
      </c>
      <c r="K159" s="6">
        <v>0</v>
      </c>
      <c r="L159" s="6">
        <v>3.02</v>
      </c>
      <c r="M159" s="6">
        <v>41.7</v>
      </c>
      <c r="N159" s="6">
        <v>39</v>
      </c>
      <c r="O159" s="6">
        <v>15</v>
      </c>
      <c r="P159" s="6">
        <v>14</v>
      </c>
      <c r="Q159" s="6">
        <v>4</v>
      </c>
      <c r="R159" s="6">
        <v>12</v>
      </c>
      <c r="S159" s="6">
        <v>30</v>
      </c>
      <c r="T159" s="6">
        <v>4</v>
      </c>
      <c r="U159" s="6">
        <v>0</v>
      </c>
      <c r="V159" s="6">
        <v>0</v>
      </c>
      <c r="W159" s="6">
        <v>1.22</v>
      </c>
      <c r="X159" s="6">
        <v>8.8000000000000007</v>
      </c>
      <c r="Y159" s="8">
        <f t="shared" si="2"/>
        <v>57.100000000000023</v>
      </c>
    </row>
    <row r="160" spans="1:25" ht="15.75" thickBot="1">
      <c r="A160" s="3">
        <v>159</v>
      </c>
      <c r="B160" s="4" t="s">
        <v>733</v>
      </c>
      <c r="C160" s="4" t="s">
        <v>59</v>
      </c>
      <c r="D160" s="3" t="s">
        <v>126</v>
      </c>
      <c r="E160" s="3">
        <v>23</v>
      </c>
      <c r="F160" s="3">
        <v>2018</v>
      </c>
      <c r="G160" s="3">
        <v>32</v>
      </c>
      <c r="H160" s="3">
        <v>32</v>
      </c>
      <c r="I160" s="3">
        <v>12</v>
      </c>
      <c r="J160" s="3">
        <v>11</v>
      </c>
      <c r="K160" s="3">
        <v>0</v>
      </c>
      <c r="L160" s="3">
        <v>4.84</v>
      </c>
      <c r="M160" s="3">
        <v>178.7</v>
      </c>
      <c r="N160" s="3">
        <v>187</v>
      </c>
      <c r="O160" s="3">
        <v>101</v>
      </c>
      <c r="P160" s="3">
        <v>96</v>
      </c>
      <c r="Q160" s="3">
        <v>41</v>
      </c>
      <c r="R160" s="3">
        <v>47</v>
      </c>
      <c r="S160" s="3">
        <v>161</v>
      </c>
      <c r="T160" s="3">
        <v>0</v>
      </c>
      <c r="U160" s="3">
        <v>0</v>
      </c>
      <c r="V160" s="3">
        <v>0</v>
      </c>
      <c r="W160" s="3">
        <v>1.31</v>
      </c>
      <c r="X160" s="3">
        <v>8.8000000000000007</v>
      </c>
      <c r="Y160" s="5">
        <f t="shared" si="2"/>
        <v>192.09999999999991</v>
      </c>
    </row>
    <row r="161" spans="1:25" ht="15.75" thickBot="1">
      <c r="A161" s="6">
        <v>160</v>
      </c>
      <c r="B161" s="7" t="s">
        <v>481</v>
      </c>
      <c r="C161" s="7" t="s">
        <v>41</v>
      </c>
      <c r="D161" s="6" t="s">
        <v>126</v>
      </c>
      <c r="E161" s="6">
        <v>33</v>
      </c>
      <c r="F161" s="6">
        <v>2018</v>
      </c>
      <c r="G161" s="6">
        <v>27</v>
      </c>
      <c r="H161" s="6">
        <v>22</v>
      </c>
      <c r="I161" s="6">
        <v>8</v>
      </c>
      <c r="J161" s="6">
        <v>8</v>
      </c>
      <c r="K161" s="6">
        <v>0</v>
      </c>
      <c r="L161" s="6">
        <v>4.5199999999999996</v>
      </c>
      <c r="M161" s="6">
        <v>137.30000000000001</v>
      </c>
      <c r="N161" s="6">
        <v>153</v>
      </c>
      <c r="O161" s="6">
        <v>71</v>
      </c>
      <c r="P161" s="6">
        <v>69</v>
      </c>
      <c r="Q161" s="6">
        <v>14</v>
      </c>
      <c r="R161" s="6">
        <v>22</v>
      </c>
      <c r="S161" s="6">
        <v>99</v>
      </c>
      <c r="T161" s="6">
        <v>0</v>
      </c>
      <c r="U161" s="6">
        <v>0</v>
      </c>
      <c r="V161" s="6">
        <v>0</v>
      </c>
      <c r="W161" s="6">
        <v>1.27</v>
      </c>
      <c r="X161" s="6">
        <v>8.6999999999999993</v>
      </c>
      <c r="Y161" s="8">
        <f t="shared" si="2"/>
        <v>146.90000000000003</v>
      </c>
    </row>
    <row r="162" spans="1:25" ht="15.75" thickBot="1">
      <c r="A162" s="3">
        <v>161</v>
      </c>
      <c r="B162" s="4" t="s">
        <v>171</v>
      </c>
      <c r="C162" s="4" t="s">
        <v>90</v>
      </c>
      <c r="D162" s="3" t="s">
        <v>46</v>
      </c>
      <c r="E162" s="3">
        <v>32</v>
      </c>
      <c r="F162" s="3">
        <v>2018</v>
      </c>
      <c r="G162" s="3">
        <v>62</v>
      </c>
      <c r="H162" s="3">
        <v>0</v>
      </c>
      <c r="I162" s="3">
        <v>4</v>
      </c>
      <c r="J162" s="3">
        <v>7</v>
      </c>
      <c r="K162" s="3">
        <v>35</v>
      </c>
      <c r="L162" s="3">
        <v>3.81</v>
      </c>
      <c r="M162" s="3">
        <v>59</v>
      </c>
      <c r="N162" s="3">
        <v>49</v>
      </c>
      <c r="O162" s="3">
        <v>26</v>
      </c>
      <c r="P162" s="3">
        <v>25</v>
      </c>
      <c r="Q162" s="3">
        <v>5</v>
      </c>
      <c r="R162" s="3">
        <v>51</v>
      </c>
      <c r="S162" s="3">
        <v>64</v>
      </c>
      <c r="T162" s="3">
        <v>3</v>
      </c>
      <c r="U162" s="3">
        <v>0</v>
      </c>
      <c r="V162" s="3">
        <v>0</v>
      </c>
      <c r="W162" s="3">
        <v>1.69</v>
      </c>
      <c r="X162" s="3">
        <v>8.6</v>
      </c>
      <c r="Y162" s="5">
        <f t="shared" si="2"/>
        <v>199</v>
      </c>
    </row>
    <row r="163" spans="1:25" ht="15.75" thickBot="1">
      <c r="A163" s="6">
        <v>162</v>
      </c>
      <c r="B163" s="7" t="s">
        <v>734</v>
      </c>
      <c r="C163" s="7" t="s">
        <v>83</v>
      </c>
      <c r="D163" s="6" t="s">
        <v>140</v>
      </c>
      <c r="E163" s="6">
        <v>26</v>
      </c>
      <c r="F163" s="6">
        <v>2018</v>
      </c>
      <c r="G163" s="6">
        <v>39</v>
      </c>
      <c r="H163" s="6">
        <v>0</v>
      </c>
      <c r="I163" s="6">
        <v>3</v>
      </c>
      <c r="J163" s="6">
        <v>0</v>
      </c>
      <c r="K163" s="6">
        <v>1</v>
      </c>
      <c r="L163" s="6">
        <v>3.3</v>
      </c>
      <c r="M163" s="6">
        <v>43.7</v>
      </c>
      <c r="N163" s="6">
        <v>39</v>
      </c>
      <c r="O163" s="6">
        <v>17</v>
      </c>
      <c r="P163" s="6">
        <v>16</v>
      </c>
      <c r="Q163" s="6">
        <v>2</v>
      </c>
      <c r="R163" s="6">
        <v>20</v>
      </c>
      <c r="S163" s="6">
        <v>28</v>
      </c>
      <c r="T163" s="6">
        <v>9</v>
      </c>
      <c r="U163" s="6">
        <v>0</v>
      </c>
      <c r="V163" s="6">
        <v>0</v>
      </c>
      <c r="W163" s="6">
        <v>1.35</v>
      </c>
      <c r="X163" s="6">
        <v>8.6</v>
      </c>
      <c r="Y163" s="8">
        <f t="shared" si="2"/>
        <v>56.100000000000023</v>
      </c>
    </row>
    <row r="164" spans="1:25" ht="15.75" thickBot="1">
      <c r="A164" s="3">
        <v>163</v>
      </c>
      <c r="B164" s="4" t="s">
        <v>735</v>
      </c>
      <c r="C164" s="4" t="s">
        <v>77</v>
      </c>
      <c r="D164" s="3" t="s">
        <v>140</v>
      </c>
      <c r="E164" s="3">
        <v>27</v>
      </c>
      <c r="F164" s="3">
        <v>2018</v>
      </c>
      <c r="G164" s="3">
        <v>53</v>
      </c>
      <c r="H164" s="3">
        <v>0</v>
      </c>
      <c r="I164" s="3">
        <v>1</v>
      </c>
      <c r="J164" s="3">
        <v>5</v>
      </c>
      <c r="K164" s="3">
        <v>4</v>
      </c>
      <c r="L164" s="3">
        <v>3.44</v>
      </c>
      <c r="M164" s="3">
        <v>52.3</v>
      </c>
      <c r="N164" s="3">
        <v>50</v>
      </c>
      <c r="O164" s="3">
        <v>21</v>
      </c>
      <c r="P164" s="3">
        <v>20</v>
      </c>
      <c r="Q164" s="3">
        <v>8</v>
      </c>
      <c r="R164" s="3">
        <v>23</v>
      </c>
      <c r="S164" s="3">
        <v>36</v>
      </c>
      <c r="T164" s="3">
        <v>12</v>
      </c>
      <c r="U164" s="3">
        <v>0</v>
      </c>
      <c r="V164" s="3">
        <v>0</v>
      </c>
      <c r="W164" s="3">
        <v>1.39</v>
      </c>
      <c r="X164" s="3">
        <v>8.6</v>
      </c>
      <c r="Y164" s="5">
        <f t="shared" si="2"/>
        <v>42.899999999999977</v>
      </c>
    </row>
    <row r="165" spans="1:25" ht="15.75" thickBot="1">
      <c r="A165" s="6">
        <v>164</v>
      </c>
      <c r="B165" s="7" t="s">
        <v>736</v>
      </c>
      <c r="C165" s="7" t="s">
        <v>25</v>
      </c>
      <c r="D165" s="6" t="s">
        <v>140</v>
      </c>
      <c r="E165" s="6">
        <v>30</v>
      </c>
      <c r="F165" s="6">
        <v>2018</v>
      </c>
      <c r="G165" s="6">
        <v>15</v>
      </c>
      <c r="H165" s="6">
        <v>11</v>
      </c>
      <c r="I165" s="6">
        <v>5</v>
      </c>
      <c r="J165" s="6">
        <v>4</v>
      </c>
      <c r="K165" s="6">
        <v>0</v>
      </c>
      <c r="L165" s="6">
        <v>3.95</v>
      </c>
      <c r="M165" s="6">
        <v>73</v>
      </c>
      <c r="N165" s="6">
        <v>69</v>
      </c>
      <c r="O165" s="6">
        <v>36</v>
      </c>
      <c r="P165" s="6">
        <v>32</v>
      </c>
      <c r="Q165" s="6">
        <v>2</v>
      </c>
      <c r="R165" s="6">
        <v>39</v>
      </c>
      <c r="S165" s="6">
        <v>44</v>
      </c>
      <c r="T165" s="6">
        <v>1</v>
      </c>
      <c r="U165" s="6">
        <v>0</v>
      </c>
      <c r="V165" s="6">
        <v>0</v>
      </c>
      <c r="W165" s="6">
        <v>1.48</v>
      </c>
      <c r="X165" s="6">
        <v>8.6</v>
      </c>
      <c r="Y165" s="8">
        <f t="shared" si="2"/>
        <v>49</v>
      </c>
    </row>
    <row r="166" spans="1:25" ht="15.75" thickBot="1">
      <c r="A166" s="3">
        <v>165</v>
      </c>
      <c r="B166" s="4" t="s">
        <v>515</v>
      </c>
      <c r="C166" s="4" t="s">
        <v>86</v>
      </c>
      <c r="D166" s="3" t="s">
        <v>126</v>
      </c>
      <c r="E166" s="3">
        <v>26</v>
      </c>
      <c r="F166" s="3">
        <v>2018</v>
      </c>
      <c r="G166" s="3">
        <v>44</v>
      </c>
      <c r="H166" s="3">
        <v>18</v>
      </c>
      <c r="I166" s="3">
        <v>8</v>
      </c>
      <c r="J166" s="3">
        <v>8</v>
      </c>
      <c r="K166" s="3">
        <v>1</v>
      </c>
      <c r="L166" s="3">
        <v>4.5199999999999996</v>
      </c>
      <c r="M166" s="3">
        <v>127.3</v>
      </c>
      <c r="N166" s="3">
        <v>134</v>
      </c>
      <c r="O166" s="3">
        <v>72</v>
      </c>
      <c r="P166" s="3">
        <v>64</v>
      </c>
      <c r="Q166" s="3">
        <v>14</v>
      </c>
      <c r="R166" s="3">
        <v>48</v>
      </c>
      <c r="S166" s="3">
        <v>77</v>
      </c>
      <c r="T166" s="3">
        <v>5</v>
      </c>
      <c r="U166" s="3">
        <v>0</v>
      </c>
      <c r="V166" s="3">
        <v>0</v>
      </c>
      <c r="W166" s="3">
        <v>1.43</v>
      </c>
      <c r="X166" s="3">
        <v>8.5</v>
      </c>
      <c r="Y166" s="5">
        <f t="shared" si="2"/>
        <v>85.899999999999977</v>
      </c>
    </row>
    <row r="167" spans="1:25" ht="15.75" thickBot="1">
      <c r="A167" s="6">
        <v>166</v>
      </c>
      <c r="B167" s="7" t="s">
        <v>737</v>
      </c>
      <c r="C167" s="7" t="s">
        <v>25</v>
      </c>
      <c r="D167" s="6" t="s">
        <v>140</v>
      </c>
      <c r="E167" s="6">
        <v>24</v>
      </c>
      <c r="F167" s="6">
        <v>2018</v>
      </c>
      <c r="G167" s="6">
        <v>50</v>
      </c>
      <c r="H167" s="6">
        <v>0</v>
      </c>
      <c r="I167" s="6">
        <v>4</v>
      </c>
      <c r="J167" s="6">
        <v>1</v>
      </c>
      <c r="K167" s="6">
        <v>2</v>
      </c>
      <c r="L167" s="6">
        <v>3.59</v>
      </c>
      <c r="M167" s="6">
        <v>52.7</v>
      </c>
      <c r="N167" s="6">
        <v>35</v>
      </c>
      <c r="O167" s="6">
        <v>21</v>
      </c>
      <c r="P167" s="6">
        <v>21</v>
      </c>
      <c r="Q167" s="6">
        <v>6</v>
      </c>
      <c r="R167" s="6">
        <v>20</v>
      </c>
      <c r="S167" s="6">
        <v>67</v>
      </c>
      <c r="T167" s="6">
        <v>10</v>
      </c>
      <c r="U167" s="6">
        <v>0</v>
      </c>
      <c r="V167" s="6">
        <v>0</v>
      </c>
      <c r="W167" s="6">
        <v>1.04</v>
      </c>
      <c r="X167" s="6">
        <v>8.3000000000000007</v>
      </c>
      <c r="Y167" s="8">
        <f t="shared" si="2"/>
        <v>131.10000000000002</v>
      </c>
    </row>
    <row r="168" spans="1:25" ht="15.75" thickBot="1">
      <c r="A168" s="3">
        <v>167</v>
      </c>
      <c r="B168" s="4" t="s">
        <v>490</v>
      </c>
      <c r="C168" s="4" t="s">
        <v>39</v>
      </c>
      <c r="D168" s="3" t="s">
        <v>140</v>
      </c>
      <c r="E168" s="3">
        <v>31</v>
      </c>
      <c r="F168" s="3">
        <v>2018</v>
      </c>
      <c r="G168" s="3">
        <v>48</v>
      </c>
      <c r="H168" s="3">
        <v>0</v>
      </c>
      <c r="I168" s="3">
        <v>6</v>
      </c>
      <c r="J168" s="3">
        <v>5</v>
      </c>
      <c r="K168" s="3">
        <v>6</v>
      </c>
      <c r="L168" s="3">
        <v>3.26</v>
      </c>
      <c r="M168" s="3">
        <v>47</v>
      </c>
      <c r="N168" s="3">
        <v>46</v>
      </c>
      <c r="O168" s="3">
        <v>17</v>
      </c>
      <c r="P168" s="3">
        <v>17</v>
      </c>
      <c r="Q168" s="3">
        <v>4</v>
      </c>
      <c r="R168" s="3">
        <v>8</v>
      </c>
      <c r="S168" s="3">
        <v>21</v>
      </c>
      <c r="T168" s="3">
        <v>16</v>
      </c>
      <c r="U168" s="3">
        <v>0</v>
      </c>
      <c r="V168" s="3">
        <v>0</v>
      </c>
      <c r="W168" s="3">
        <v>1.1499999999999999</v>
      </c>
      <c r="X168" s="3">
        <v>8.3000000000000007</v>
      </c>
      <c r="Y168" s="5">
        <f t="shared" si="2"/>
        <v>84</v>
      </c>
    </row>
    <row r="169" spans="1:25" ht="15.75" thickBot="1">
      <c r="A169" s="6">
        <v>168</v>
      </c>
      <c r="B169" s="7" t="s">
        <v>319</v>
      </c>
      <c r="C169" s="7" t="s">
        <v>41</v>
      </c>
      <c r="D169" s="6" t="s">
        <v>140</v>
      </c>
      <c r="E169" s="6">
        <v>33</v>
      </c>
      <c r="F169" s="6">
        <v>2018</v>
      </c>
      <c r="G169" s="6">
        <v>43</v>
      </c>
      <c r="H169" s="6">
        <v>0</v>
      </c>
      <c r="I169" s="6">
        <v>1</v>
      </c>
      <c r="J169" s="6">
        <v>1</v>
      </c>
      <c r="K169" s="6">
        <v>2</v>
      </c>
      <c r="L169" s="6">
        <v>3.5</v>
      </c>
      <c r="M169" s="6">
        <v>46.3</v>
      </c>
      <c r="N169" s="6">
        <v>28</v>
      </c>
      <c r="O169" s="6">
        <v>18</v>
      </c>
      <c r="P169" s="6">
        <v>18</v>
      </c>
      <c r="Q169" s="6">
        <v>3</v>
      </c>
      <c r="R169" s="6">
        <v>11</v>
      </c>
      <c r="S169" s="6">
        <v>40</v>
      </c>
      <c r="T169" s="6">
        <v>5</v>
      </c>
      <c r="U169" s="6">
        <v>0</v>
      </c>
      <c r="V169" s="6">
        <v>0</v>
      </c>
      <c r="W169" s="6">
        <v>0.84</v>
      </c>
      <c r="X169" s="6">
        <v>8.1999999999999993</v>
      </c>
      <c r="Y169" s="8">
        <f t="shared" si="2"/>
        <v>107.89999999999998</v>
      </c>
    </row>
    <row r="170" spans="1:25" ht="15.75" thickBot="1">
      <c r="A170" s="3">
        <v>169</v>
      </c>
      <c r="B170" s="4" t="s">
        <v>565</v>
      </c>
      <c r="C170" s="4" t="s">
        <v>43</v>
      </c>
      <c r="D170" s="3" t="s">
        <v>140</v>
      </c>
      <c r="E170" s="3">
        <v>28</v>
      </c>
      <c r="F170" s="3">
        <v>2018</v>
      </c>
      <c r="G170" s="3">
        <v>25</v>
      </c>
      <c r="H170" s="3">
        <v>23</v>
      </c>
      <c r="I170" s="3">
        <v>6</v>
      </c>
      <c r="J170" s="3">
        <v>12</v>
      </c>
      <c r="K170" s="3">
        <v>0</v>
      </c>
      <c r="L170" s="3">
        <v>4.3</v>
      </c>
      <c r="M170" s="3">
        <v>138</v>
      </c>
      <c r="N170" s="3">
        <v>144</v>
      </c>
      <c r="O170" s="3">
        <v>75</v>
      </c>
      <c r="P170" s="3">
        <v>66</v>
      </c>
      <c r="Q170" s="3">
        <v>16</v>
      </c>
      <c r="R170" s="3">
        <v>48</v>
      </c>
      <c r="S170" s="3">
        <v>120</v>
      </c>
      <c r="T170" s="3">
        <v>1</v>
      </c>
      <c r="U170" s="3">
        <v>0</v>
      </c>
      <c r="V170" s="3">
        <v>0</v>
      </c>
      <c r="W170" s="3">
        <v>1.39</v>
      </c>
      <c r="X170" s="3">
        <v>8</v>
      </c>
      <c r="Y170" s="5">
        <f t="shared" si="2"/>
        <v>110</v>
      </c>
    </row>
    <row r="171" spans="1:25" ht="15.75" thickBot="1">
      <c r="A171" s="6">
        <v>170</v>
      </c>
      <c r="B171" s="7" t="s">
        <v>128</v>
      </c>
      <c r="C171" s="7" t="s">
        <v>25</v>
      </c>
      <c r="D171" s="6" t="s">
        <v>126</v>
      </c>
      <c r="E171" s="6">
        <v>36</v>
      </c>
      <c r="F171" s="6">
        <v>2018</v>
      </c>
      <c r="G171" s="6">
        <v>32</v>
      </c>
      <c r="H171" s="6">
        <v>32</v>
      </c>
      <c r="I171" s="6">
        <v>14</v>
      </c>
      <c r="J171" s="6">
        <v>9</v>
      </c>
      <c r="K171" s="6">
        <v>0</v>
      </c>
      <c r="L171" s="6">
        <v>4.6500000000000004</v>
      </c>
      <c r="M171" s="6">
        <v>197.3</v>
      </c>
      <c r="N171" s="6">
        <v>205</v>
      </c>
      <c r="O171" s="6">
        <v>103</v>
      </c>
      <c r="P171" s="6">
        <v>102</v>
      </c>
      <c r="Q171" s="6">
        <v>27</v>
      </c>
      <c r="R171" s="6">
        <v>57</v>
      </c>
      <c r="S171" s="6">
        <v>140</v>
      </c>
      <c r="T171" s="6">
        <v>0</v>
      </c>
      <c r="U171" s="6">
        <v>1</v>
      </c>
      <c r="V171" s="6">
        <v>0</v>
      </c>
      <c r="W171" s="6">
        <v>1.33</v>
      </c>
      <c r="X171" s="6">
        <v>8</v>
      </c>
      <c r="Y171" s="8">
        <f t="shared" si="2"/>
        <v>200.90000000000009</v>
      </c>
    </row>
    <row r="172" spans="1:25" ht="15.75" thickBot="1">
      <c r="A172" s="3">
        <v>171</v>
      </c>
      <c r="B172" s="4" t="s">
        <v>323</v>
      </c>
      <c r="C172" s="4" t="s">
        <v>39</v>
      </c>
      <c r="D172" s="3" t="s">
        <v>126</v>
      </c>
      <c r="E172" s="3">
        <v>28</v>
      </c>
      <c r="F172" s="3">
        <v>2018</v>
      </c>
      <c r="G172" s="3">
        <v>21</v>
      </c>
      <c r="H172" s="3">
        <v>9</v>
      </c>
      <c r="I172" s="3">
        <v>3</v>
      </c>
      <c r="J172" s="3">
        <v>5</v>
      </c>
      <c r="K172" s="3">
        <v>0</v>
      </c>
      <c r="L172" s="3">
        <v>3.86</v>
      </c>
      <c r="M172" s="3">
        <v>77</v>
      </c>
      <c r="N172" s="3">
        <v>67</v>
      </c>
      <c r="O172" s="3">
        <v>33</v>
      </c>
      <c r="P172" s="3">
        <v>33</v>
      </c>
      <c r="Q172" s="3">
        <v>7</v>
      </c>
      <c r="R172" s="3">
        <v>25</v>
      </c>
      <c r="S172" s="3">
        <v>52</v>
      </c>
      <c r="T172" s="3">
        <v>0</v>
      </c>
      <c r="U172" s="3">
        <v>0</v>
      </c>
      <c r="V172" s="3">
        <v>0</v>
      </c>
      <c r="W172" s="3">
        <v>1.19</v>
      </c>
      <c r="X172" s="3">
        <v>7.8</v>
      </c>
      <c r="Y172" s="5">
        <f t="shared" si="2"/>
        <v>84</v>
      </c>
    </row>
    <row r="173" spans="1:25" ht="15.75" thickBot="1">
      <c r="A173" s="6">
        <v>172</v>
      </c>
      <c r="B173" s="7" t="s">
        <v>738</v>
      </c>
      <c r="C173" s="7" t="s">
        <v>41</v>
      </c>
      <c r="D173" s="6" t="s">
        <v>126</v>
      </c>
      <c r="E173" s="6">
        <v>24</v>
      </c>
      <c r="F173" s="6">
        <v>2018</v>
      </c>
      <c r="G173" s="6">
        <v>6</v>
      </c>
      <c r="H173" s="6">
        <v>6</v>
      </c>
      <c r="I173" s="6">
        <v>4</v>
      </c>
      <c r="J173" s="6">
        <v>0</v>
      </c>
      <c r="K173" s="6">
        <v>0</v>
      </c>
      <c r="L173" s="6">
        <v>3.35</v>
      </c>
      <c r="M173" s="6">
        <v>40.299999999999997</v>
      </c>
      <c r="N173" s="6">
        <v>43</v>
      </c>
      <c r="O173" s="6">
        <v>15</v>
      </c>
      <c r="P173" s="6">
        <v>15</v>
      </c>
      <c r="Q173" s="6">
        <v>4</v>
      </c>
      <c r="R173" s="6">
        <v>10</v>
      </c>
      <c r="S173" s="6">
        <v>17</v>
      </c>
      <c r="T173" s="6">
        <v>0</v>
      </c>
      <c r="U173" s="6">
        <v>0</v>
      </c>
      <c r="V173" s="6">
        <v>0</v>
      </c>
      <c r="W173" s="6">
        <v>1.31</v>
      </c>
      <c r="X173" s="6">
        <v>7.8</v>
      </c>
      <c r="Y173" s="8">
        <f t="shared" si="2"/>
        <v>43.899999999999977</v>
      </c>
    </row>
    <row r="174" spans="1:25" ht="15.75" thickBot="1">
      <c r="A174" s="3">
        <v>173</v>
      </c>
      <c r="B174" s="4" t="s">
        <v>739</v>
      </c>
      <c r="C174" s="4" t="s">
        <v>58</v>
      </c>
      <c r="D174" s="3" t="s">
        <v>140</v>
      </c>
      <c r="E174" s="3">
        <v>28</v>
      </c>
      <c r="F174" s="3">
        <v>2018</v>
      </c>
      <c r="G174" s="3">
        <v>12</v>
      </c>
      <c r="H174" s="3">
        <v>0</v>
      </c>
      <c r="I174" s="3">
        <v>1</v>
      </c>
      <c r="J174" s="3">
        <v>0</v>
      </c>
      <c r="K174" s="3">
        <v>2</v>
      </c>
      <c r="L174" s="3">
        <v>0.56999999999999995</v>
      </c>
      <c r="M174" s="3">
        <v>15.7</v>
      </c>
      <c r="N174" s="3">
        <v>7</v>
      </c>
      <c r="O174" s="3">
        <v>1</v>
      </c>
      <c r="P174" s="3">
        <v>1</v>
      </c>
      <c r="Q174" s="3">
        <v>1</v>
      </c>
      <c r="R174" s="3">
        <v>3</v>
      </c>
      <c r="S174" s="3">
        <v>17</v>
      </c>
      <c r="T174" s="3">
        <v>1</v>
      </c>
      <c r="U174" s="3">
        <v>0</v>
      </c>
      <c r="V174" s="3">
        <v>0</v>
      </c>
      <c r="W174" s="3">
        <v>0.64</v>
      </c>
      <c r="X174" s="3">
        <v>7.8</v>
      </c>
      <c r="Y174" s="5">
        <f t="shared" si="2"/>
        <v>57.099999999999994</v>
      </c>
    </row>
    <row r="175" spans="1:25" ht="15.75" thickBot="1">
      <c r="A175" s="6">
        <v>174</v>
      </c>
      <c r="B175" s="7" t="s">
        <v>740</v>
      </c>
      <c r="C175" s="7" t="s">
        <v>81</v>
      </c>
      <c r="D175" s="6" t="s">
        <v>140</v>
      </c>
      <c r="E175" s="6">
        <v>25</v>
      </c>
      <c r="F175" s="6">
        <v>2018</v>
      </c>
      <c r="G175" s="6">
        <v>57</v>
      </c>
      <c r="H175" s="6">
        <v>0</v>
      </c>
      <c r="I175" s="6">
        <v>5</v>
      </c>
      <c r="J175" s="6">
        <v>3</v>
      </c>
      <c r="K175" s="6">
        <v>1</v>
      </c>
      <c r="L175" s="6">
        <v>3.62</v>
      </c>
      <c r="M175" s="6">
        <v>59.7</v>
      </c>
      <c r="N175" s="6">
        <v>55</v>
      </c>
      <c r="O175" s="6">
        <v>24</v>
      </c>
      <c r="P175" s="6">
        <v>24</v>
      </c>
      <c r="Q175" s="6">
        <v>5</v>
      </c>
      <c r="R175" s="6">
        <v>23</v>
      </c>
      <c r="S175" s="6">
        <v>43</v>
      </c>
      <c r="T175" s="6">
        <v>9</v>
      </c>
      <c r="U175" s="6">
        <v>0</v>
      </c>
      <c r="V175" s="6">
        <v>0</v>
      </c>
      <c r="W175" s="6">
        <v>1.31</v>
      </c>
      <c r="X175" s="6">
        <v>7.8</v>
      </c>
      <c r="Y175" s="8">
        <f t="shared" si="2"/>
        <v>74.100000000000023</v>
      </c>
    </row>
    <row r="176" spans="1:25" ht="15.75" thickBot="1">
      <c r="A176" s="3">
        <v>175</v>
      </c>
      <c r="B176" s="4" t="s">
        <v>484</v>
      </c>
      <c r="C176" s="4" t="s">
        <v>46</v>
      </c>
      <c r="D176" s="3" t="s">
        <v>140</v>
      </c>
      <c r="E176" s="3">
        <v>28</v>
      </c>
      <c r="F176" s="3">
        <v>2018</v>
      </c>
      <c r="G176" s="3">
        <v>41</v>
      </c>
      <c r="H176" s="3">
        <v>0</v>
      </c>
      <c r="I176" s="3">
        <v>3</v>
      </c>
      <c r="J176" s="3">
        <v>0</v>
      </c>
      <c r="K176" s="3">
        <v>1</v>
      </c>
      <c r="L176" s="3">
        <v>3.6</v>
      </c>
      <c r="M176" s="3">
        <v>50</v>
      </c>
      <c r="N176" s="3">
        <v>51</v>
      </c>
      <c r="O176" s="3">
        <v>21</v>
      </c>
      <c r="P176" s="3">
        <v>20</v>
      </c>
      <c r="Q176" s="3">
        <v>7</v>
      </c>
      <c r="R176" s="3">
        <v>17</v>
      </c>
      <c r="S176" s="3">
        <v>43</v>
      </c>
      <c r="T176" s="3">
        <v>1</v>
      </c>
      <c r="U176" s="3">
        <v>0</v>
      </c>
      <c r="V176" s="3">
        <v>0</v>
      </c>
      <c r="W176" s="3">
        <v>1.36</v>
      </c>
      <c r="X176" s="3">
        <v>7.8</v>
      </c>
      <c r="Y176" s="5">
        <f t="shared" si="2"/>
        <v>67</v>
      </c>
    </row>
    <row r="177" spans="1:25" ht="15.75" thickBot="1">
      <c r="A177" s="6">
        <v>176</v>
      </c>
      <c r="B177" s="7" t="s">
        <v>741</v>
      </c>
      <c r="C177" s="7" t="s">
        <v>22</v>
      </c>
      <c r="D177" s="6" t="s">
        <v>140</v>
      </c>
      <c r="E177" s="6">
        <v>24</v>
      </c>
      <c r="F177" s="6">
        <v>2018</v>
      </c>
      <c r="G177" s="6">
        <v>61</v>
      </c>
      <c r="H177" s="6">
        <v>6</v>
      </c>
      <c r="I177" s="6">
        <v>2</v>
      </c>
      <c r="J177" s="6">
        <v>8</v>
      </c>
      <c r="K177" s="6">
        <v>0</v>
      </c>
      <c r="L177" s="6">
        <v>4.22</v>
      </c>
      <c r="M177" s="6">
        <v>91.7</v>
      </c>
      <c r="N177" s="6">
        <v>80</v>
      </c>
      <c r="O177" s="6">
        <v>44</v>
      </c>
      <c r="P177" s="6">
        <v>43</v>
      </c>
      <c r="Q177" s="6">
        <v>5</v>
      </c>
      <c r="R177" s="6">
        <v>66</v>
      </c>
      <c r="S177" s="6">
        <v>97</v>
      </c>
      <c r="T177" s="6">
        <v>9</v>
      </c>
      <c r="U177" s="6">
        <v>0</v>
      </c>
      <c r="V177" s="6">
        <v>0</v>
      </c>
      <c r="W177" s="6">
        <v>1.59</v>
      </c>
      <c r="X177" s="6">
        <v>7.7</v>
      </c>
      <c r="Y177" s="8">
        <f t="shared" si="2"/>
        <v>51.100000000000023</v>
      </c>
    </row>
    <row r="178" spans="1:25" ht="15.75" thickBot="1">
      <c r="A178" s="3">
        <v>177</v>
      </c>
      <c r="B178" s="4" t="s">
        <v>558</v>
      </c>
      <c r="C178" s="4" t="s">
        <v>110</v>
      </c>
      <c r="D178" s="3" t="s">
        <v>140</v>
      </c>
      <c r="E178" s="3">
        <v>30</v>
      </c>
      <c r="F178" s="3">
        <v>2018</v>
      </c>
      <c r="G178" s="3">
        <v>62</v>
      </c>
      <c r="H178" s="3">
        <v>2</v>
      </c>
      <c r="I178" s="3">
        <v>4</v>
      </c>
      <c r="J178" s="3">
        <v>1</v>
      </c>
      <c r="K178" s="3">
        <v>3</v>
      </c>
      <c r="L178" s="3">
        <v>4.0999999999999996</v>
      </c>
      <c r="M178" s="3">
        <v>74.7</v>
      </c>
      <c r="N178" s="3">
        <v>86</v>
      </c>
      <c r="O178" s="3">
        <v>40</v>
      </c>
      <c r="P178" s="3">
        <v>34</v>
      </c>
      <c r="Q178" s="3">
        <v>8</v>
      </c>
      <c r="R178" s="3">
        <v>31</v>
      </c>
      <c r="S178" s="3">
        <v>40</v>
      </c>
      <c r="T178" s="3">
        <v>7</v>
      </c>
      <c r="U178" s="3">
        <v>0</v>
      </c>
      <c r="V178" s="3">
        <v>0</v>
      </c>
      <c r="W178" s="3">
        <v>1.57</v>
      </c>
      <c r="X178" s="3">
        <v>7.7</v>
      </c>
      <c r="Y178" s="5">
        <f t="shared" si="2"/>
        <v>49.100000000000023</v>
      </c>
    </row>
    <row r="179" spans="1:25" ht="15.75" thickBot="1">
      <c r="A179" s="6">
        <v>178</v>
      </c>
      <c r="B179" s="7" t="s">
        <v>505</v>
      </c>
      <c r="C179" s="7" t="s">
        <v>43</v>
      </c>
      <c r="D179" s="6" t="s">
        <v>140</v>
      </c>
      <c r="E179" s="6">
        <v>28</v>
      </c>
      <c r="F179" s="6">
        <v>2018</v>
      </c>
      <c r="G179" s="6">
        <v>38</v>
      </c>
      <c r="H179" s="6">
        <v>0</v>
      </c>
      <c r="I179" s="6">
        <v>0</v>
      </c>
      <c r="J179" s="6">
        <v>5</v>
      </c>
      <c r="K179" s="6">
        <v>3</v>
      </c>
      <c r="L179" s="6">
        <v>3.3</v>
      </c>
      <c r="M179" s="6">
        <v>43.7</v>
      </c>
      <c r="N179" s="6">
        <v>38</v>
      </c>
      <c r="O179" s="6">
        <v>17</v>
      </c>
      <c r="P179" s="6">
        <v>16</v>
      </c>
      <c r="Q179" s="6">
        <v>3</v>
      </c>
      <c r="R179" s="6">
        <v>26</v>
      </c>
      <c r="S179" s="6">
        <v>48</v>
      </c>
      <c r="T179" s="6">
        <v>5</v>
      </c>
      <c r="U179" s="6">
        <v>0</v>
      </c>
      <c r="V179" s="6">
        <v>0</v>
      </c>
      <c r="W179" s="6">
        <v>1.47</v>
      </c>
      <c r="X179" s="6">
        <v>7.7</v>
      </c>
      <c r="Y179" s="8">
        <f t="shared" si="2"/>
        <v>43.100000000000023</v>
      </c>
    </row>
    <row r="180" spans="1:25" ht="15.75" thickBot="1">
      <c r="A180" s="3">
        <v>179</v>
      </c>
      <c r="B180" s="4" t="s">
        <v>742</v>
      </c>
      <c r="C180" s="4" t="s">
        <v>25</v>
      </c>
      <c r="D180" s="3" t="s">
        <v>140</v>
      </c>
      <c r="E180" s="3">
        <v>24</v>
      </c>
      <c r="F180" s="3">
        <v>2018</v>
      </c>
      <c r="G180" s="3">
        <v>28</v>
      </c>
      <c r="H180" s="3">
        <v>0</v>
      </c>
      <c r="I180" s="3">
        <v>2</v>
      </c>
      <c r="J180" s="3">
        <v>1</v>
      </c>
      <c r="K180" s="3">
        <v>0</v>
      </c>
      <c r="L180" s="3">
        <v>3.09</v>
      </c>
      <c r="M180" s="3">
        <v>35</v>
      </c>
      <c r="N180" s="3">
        <v>27</v>
      </c>
      <c r="O180" s="3">
        <v>13</v>
      </c>
      <c r="P180" s="3">
        <v>12</v>
      </c>
      <c r="Q180" s="3">
        <v>4</v>
      </c>
      <c r="R180" s="3">
        <v>15</v>
      </c>
      <c r="S180" s="3">
        <v>29</v>
      </c>
      <c r="T180" s="3">
        <v>5</v>
      </c>
      <c r="U180" s="3">
        <v>0</v>
      </c>
      <c r="V180" s="3">
        <v>0</v>
      </c>
      <c r="W180" s="3">
        <v>1.2</v>
      </c>
      <c r="X180" s="3">
        <v>7.5</v>
      </c>
      <c r="Y180" s="5">
        <f t="shared" si="2"/>
        <v>50</v>
      </c>
    </row>
    <row r="181" spans="1:25" ht="15.75" thickBot="1">
      <c r="A181" s="6">
        <v>180</v>
      </c>
      <c r="B181" s="7" t="s">
        <v>425</v>
      </c>
      <c r="C181" s="7" t="s">
        <v>41</v>
      </c>
      <c r="D181" s="6" t="s">
        <v>126</v>
      </c>
      <c r="E181" s="6">
        <v>29</v>
      </c>
      <c r="F181" s="6">
        <v>2018</v>
      </c>
      <c r="G181" s="6">
        <v>36</v>
      </c>
      <c r="H181" s="6">
        <v>27</v>
      </c>
      <c r="I181" s="6">
        <v>10</v>
      </c>
      <c r="J181" s="6">
        <v>8</v>
      </c>
      <c r="K181" s="6">
        <v>1</v>
      </c>
      <c r="L181" s="6">
        <v>4.78</v>
      </c>
      <c r="M181" s="6">
        <v>184.7</v>
      </c>
      <c r="N181" s="6">
        <v>194</v>
      </c>
      <c r="O181" s="6">
        <v>101</v>
      </c>
      <c r="P181" s="6">
        <v>98</v>
      </c>
      <c r="Q181" s="6">
        <v>22</v>
      </c>
      <c r="R181" s="6">
        <v>51</v>
      </c>
      <c r="S181" s="6">
        <v>104</v>
      </c>
      <c r="T181" s="6">
        <v>4</v>
      </c>
      <c r="U181" s="6">
        <v>3</v>
      </c>
      <c r="V181" s="6">
        <v>1</v>
      </c>
      <c r="W181" s="6">
        <v>1.33</v>
      </c>
      <c r="X181" s="6">
        <v>7</v>
      </c>
      <c r="Y181" s="8">
        <f t="shared" si="2"/>
        <v>159.09999999999991</v>
      </c>
    </row>
    <row r="182" spans="1:25" ht="15.75" thickBot="1">
      <c r="A182" s="3">
        <v>181</v>
      </c>
      <c r="B182" s="4" t="s">
        <v>312</v>
      </c>
      <c r="C182" s="4" t="s">
        <v>77</v>
      </c>
      <c r="D182" s="3" t="s">
        <v>46</v>
      </c>
      <c r="E182" s="3">
        <v>33</v>
      </c>
      <c r="F182" s="3">
        <v>2018</v>
      </c>
      <c r="G182" s="3">
        <v>71</v>
      </c>
      <c r="H182" s="3">
        <v>0</v>
      </c>
      <c r="I182" s="3">
        <v>5</v>
      </c>
      <c r="J182" s="3">
        <v>8</v>
      </c>
      <c r="K182" s="3">
        <v>36</v>
      </c>
      <c r="L182" s="3">
        <v>4.09</v>
      </c>
      <c r="M182" s="3">
        <v>72.7</v>
      </c>
      <c r="N182" s="3">
        <v>64</v>
      </c>
      <c r="O182" s="3">
        <v>33</v>
      </c>
      <c r="P182" s="3">
        <v>33</v>
      </c>
      <c r="Q182" s="3">
        <v>16</v>
      </c>
      <c r="R182" s="3">
        <v>19</v>
      </c>
      <c r="S182" s="3">
        <v>85</v>
      </c>
      <c r="T182" s="3">
        <v>1</v>
      </c>
      <c r="U182" s="3">
        <v>0</v>
      </c>
      <c r="V182" s="3">
        <v>0</v>
      </c>
      <c r="W182" s="3">
        <v>1.1399999999999999</v>
      </c>
      <c r="X182" s="3">
        <v>6.8</v>
      </c>
      <c r="Y182" s="5">
        <f t="shared" si="2"/>
        <v>289.10000000000002</v>
      </c>
    </row>
    <row r="183" spans="1:25" ht="15.75" thickBot="1">
      <c r="A183" s="6">
        <v>182</v>
      </c>
      <c r="B183" s="7" t="s">
        <v>743</v>
      </c>
      <c r="C183" s="7" t="s">
        <v>31</v>
      </c>
      <c r="D183" s="6" t="s">
        <v>140</v>
      </c>
      <c r="E183" s="6">
        <v>27</v>
      </c>
      <c r="F183" s="6">
        <v>2018</v>
      </c>
      <c r="G183" s="6">
        <v>13</v>
      </c>
      <c r="H183" s="6">
        <v>0</v>
      </c>
      <c r="I183" s="6">
        <v>1</v>
      </c>
      <c r="J183" s="6">
        <v>1</v>
      </c>
      <c r="K183" s="6">
        <v>5</v>
      </c>
      <c r="L183" s="6">
        <v>1.1499999999999999</v>
      </c>
      <c r="M183" s="6">
        <v>15.7</v>
      </c>
      <c r="N183" s="6">
        <v>10</v>
      </c>
      <c r="O183" s="6">
        <v>2</v>
      </c>
      <c r="P183" s="6">
        <v>2</v>
      </c>
      <c r="Q183" s="6">
        <v>0</v>
      </c>
      <c r="R183" s="6">
        <v>5</v>
      </c>
      <c r="S183" s="6">
        <v>14</v>
      </c>
      <c r="T183" s="6">
        <v>1</v>
      </c>
      <c r="U183" s="6">
        <v>0</v>
      </c>
      <c r="V183" s="6">
        <v>0</v>
      </c>
      <c r="W183" s="6">
        <v>0.96</v>
      </c>
      <c r="X183" s="6">
        <v>6.8</v>
      </c>
      <c r="Y183" s="8">
        <f t="shared" si="2"/>
        <v>56.099999999999994</v>
      </c>
    </row>
    <row r="184" spans="1:25" ht="15.75" thickBot="1">
      <c r="A184" s="3">
        <v>183</v>
      </c>
      <c r="B184" s="4" t="s">
        <v>172</v>
      </c>
      <c r="C184" s="4" t="s">
        <v>46</v>
      </c>
      <c r="D184" s="3" t="s">
        <v>46</v>
      </c>
      <c r="E184" s="3">
        <v>37</v>
      </c>
      <c r="F184" s="3">
        <v>2018</v>
      </c>
      <c r="G184" s="3">
        <v>78</v>
      </c>
      <c r="H184" s="3">
        <v>0</v>
      </c>
      <c r="I184" s="3">
        <v>4</v>
      </c>
      <c r="J184" s="3">
        <v>10</v>
      </c>
      <c r="K184" s="3">
        <v>26</v>
      </c>
      <c r="L184" s="3">
        <v>4.28</v>
      </c>
      <c r="M184" s="3">
        <v>82</v>
      </c>
      <c r="N184" s="3">
        <v>97</v>
      </c>
      <c r="O184" s="3">
        <v>41</v>
      </c>
      <c r="P184" s="3">
        <v>39</v>
      </c>
      <c r="Q184" s="3">
        <v>9</v>
      </c>
      <c r="R184" s="3">
        <v>21</v>
      </c>
      <c r="S184" s="3">
        <v>50</v>
      </c>
      <c r="T184" s="3">
        <v>5</v>
      </c>
      <c r="U184" s="3">
        <v>0</v>
      </c>
      <c r="V184" s="3">
        <v>0</v>
      </c>
      <c r="W184" s="3">
        <v>1.44</v>
      </c>
      <c r="X184" s="3">
        <v>6.6</v>
      </c>
      <c r="Y184" s="5">
        <f t="shared" si="2"/>
        <v>157</v>
      </c>
    </row>
    <row r="185" spans="1:25" ht="15.75" thickBot="1">
      <c r="A185" s="6">
        <v>184</v>
      </c>
      <c r="B185" s="7" t="s">
        <v>193</v>
      </c>
      <c r="C185" s="7" t="s">
        <v>431</v>
      </c>
      <c r="D185" s="6" t="s">
        <v>140</v>
      </c>
      <c r="E185" s="6">
        <v>31</v>
      </c>
      <c r="F185" s="6">
        <v>2018</v>
      </c>
      <c r="G185" s="6">
        <v>12</v>
      </c>
      <c r="H185" s="6">
        <v>0</v>
      </c>
      <c r="I185" s="6">
        <v>1</v>
      </c>
      <c r="J185" s="6">
        <v>0</v>
      </c>
      <c r="K185" s="6">
        <v>5</v>
      </c>
      <c r="L185" s="6">
        <v>0</v>
      </c>
      <c r="M185" s="6">
        <v>11.7</v>
      </c>
      <c r="N185" s="6">
        <v>2</v>
      </c>
      <c r="O185" s="6">
        <v>1</v>
      </c>
      <c r="P185" s="6">
        <v>0</v>
      </c>
      <c r="Q185" s="6">
        <v>0</v>
      </c>
      <c r="R185" s="6">
        <v>0</v>
      </c>
      <c r="S185" s="6">
        <v>10</v>
      </c>
      <c r="T185" s="6">
        <v>1</v>
      </c>
      <c r="U185" s="6">
        <v>0</v>
      </c>
      <c r="V185" s="6">
        <v>0</v>
      </c>
      <c r="W185" s="6">
        <v>0.17</v>
      </c>
      <c r="X185" s="6">
        <v>6.3</v>
      </c>
      <c r="Y185" s="8">
        <f t="shared" si="2"/>
        <v>70.099999999999994</v>
      </c>
    </row>
    <row r="186" spans="1:25" ht="15.75" thickBot="1">
      <c r="A186" s="3">
        <v>185</v>
      </c>
      <c r="B186" s="4" t="s">
        <v>256</v>
      </c>
      <c r="C186" s="4" t="s">
        <v>31</v>
      </c>
      <c r="D186" s="3" t="s">
        <v>126</v>
      </c>
      <c r="E186" s="3">
        <v>30</v>
      </c>
      <c r="F186" s="3">
        <v>2018</v>
      </c>
      <c r="G186" s="3">
        <v>20</v>
      </c>
      <c r="H186" s="3">
        <v>20</v>
      </c>
      <c r="I186" s="3">
        <v>3</v>
      </c>
      <c r="J186" s="3">
        <v>10</v>
      </c>
      <c r="K186" s="3">
        <v>0</v>
      </c>
      <c r="L186" s="3">
        <v>4.67</v>
      </c>
      <c r="M186" s="3">
        <v>121.3</v>
      </c>
      <c r="N186" s="3">
        <v>133</v>
      </c>
      <c r="O186" s="3">
        <v>66</v>
      </c>
      <c r="P186" s="3">
        <v>63</v>
      </c>
      <c r="Q186" s="3">
        <v>8</v>
      </c>
      <c r="R186" s="3">
        <v>43</v>
      </c>
      <c r="S186" s="3">
        <v>64</v>
      </c>
      <c r="T186" s="3">
        <v>0</v>
      </c>
      <c r="U186" s="3">
        <v>1</v>
      </c>
      <c r="V186" s="3">
        <v>1</v>
      </c>
      <c r="W186" s="3">
        <v>1.45</v>
      </c>
      <c r="X186" s="3">
        <v>6.3</v>
      </c>
      <c r="Y186" s="5">
        <f t="shared" si="2"/>
        <v>39.899999999999977</v>
      </c>
    </row>
    <row r="187" spans="1:25" ht="15.75" thickBot="1">
      <c r="A187" s="6">
        <v>186</v>
      </c>
      <c r="B187" s="7" t="s">
        <v>540</v>
      </c>
      <c r="C187" s="7" t="s">
        <v>86</v>
      </c>
      <c r="D187" s="6" t="s">
        <v>126</v>
      </c>
      <c r="E187" s="6">
        <v>26</v>
      </c>
      <c r="F187" s="6">
        <v>2018</v>
      </c>
      <c r="G187" s="6">
        <v>29</v>
      </c>
      <c r="H187" s="6">
        <v>29</v>
      </c>
      <c r="I187" s="6">
        <v>10</v>
      </c>
      <c r="J187" s="6">
        <v>12</v>
      </c>
      <c r="K187" s="6">
        <v>0</v>
      </c>
      <c r="L187" s="6">
        <v>4.8099999999999996</v>
      </c>
      <c r="M187" s="6">
        <v>170.3</v>
      </c>
      <c r="N187" s="6">
        <v>178</v>
      </c>
      <c r="O187" s="6">
        <v>95</v>
      </c>
      <c r="P187" s="6">
        <v>91</v>
      </c>
      <c r="Q187" s="6">
        <v>29</v>
      </c>
      <c r="R187" s="6">
        <v>54</v>
      </c>
      <c r="S187" s="6">
        <v>116</v>
      </c>
      <c r="T187" s="6">
        <v>0</v>
      </c>
      <c r="U187" s="6">
        <v>0</v>
      </c>
      <c r="V187" s="6">
        <v>0</v>
      </c>
      <c r="W187" s="6">
        <v>1.36</v>
      </c>
      <c r="X187" s="6">
        <v>6</v>
      </c>
      <c r="Y187" s="8">
        <f t="shared" si="2"/>
        <v>125.90000000000009</v>
      </c>
    </row>
    <row r="188" spans="1:25" ht="15.75" thickBot="1">
      <c r="A188" s="3">
        <v>187</v>
      </c>
      <c r="B188" s="4" t="s">
        <v>744</v>
      </c>
      <c r="C188" s="4" t="s">
        <v>206</v>
      </c>
      <c r="D188" s="3" t="s">
        <v>140</v>
      </c>
      <c r="E188" s="3">
        <v>26</v>
      </c>
      <c r="F188" s="3">
        <v>2018</v>
      </c>
      <c r="G188" s="3">
        <v>49</v>
      </c>
      <c r="H188" s="3">
        <v>0</v>
      </c>
      <c r="I188" s="3">
        <v>1</v>
      </c>
      <c r="J188" s="3">
        <v>3</v>
      </c>
      <c r="K188" s="3">
        <v>0</v>
      </c>
      <c r="L188" s="3">
        <v>3.99</v>
      </c>
      <c r="M188" s="3">
        <v>56.3</v>
      </c>
      <c r="N188" s="3">
        <v>64</v>
      </c>
      <c r="O188" s="3">
        <v>30</v>
      </c>
      <c r="P188" s="3">
        <v>25</v>
      </c>
      <c r="Q188" s="3">
        <v>7</v>
      </c>
      <c r="R188" s="3">
        <v>39</v>
      </c>
      <c r="S188" s="3">
        <v>43</v>
      </c>
      <c r="T188" s="3">
        <v>4</v>
      </c>
      <c r="U188" s="3">
        <v>0</v>
      </c>
      <c r="V188" s="3">
        <v>0</v>
      </c>
      <c r="W188" s="3">
        <v>1.83</v>
      </c>
      <c r="X188" s="3">
        <v>5.8</v>
      </c>
      <c r="Y188" s="5">
        <f t="shared" si="2"/>
        <v>-9.1000000000000227</v>
      </c>
    </row>
    <row r="189" spans="1:25" ht="15.75" thickBot="1">
      <c r="A189" s="6">
        <v>188</v>
      </c>
      <c r="B189" s="7" t="s">
        <v>745</v>
      </c>
      <c r="C189" s="7" t="s">
        <v>28</v>
      </c>
      <c r="D189" s="6" t="s">
        <v>140</v>
      </c>
      <c r="E189" s="6">
        <v>25</v>
      </c>
      <c r="F189" s="6">
        <v>2018</v>
      </c>
      <c r="G189" s="6">
        <v>47</v>
      </c>
      <c r="H189" s="6">
        <v>0</v>
      </c>
      <c r="I189" s="6">
        <v>3</v>
      </c>
      <c r="J189" s="6">
        <v>2</v>
      </c>
      <c r="K189" s="6">
        <v>4</v>
      </c>
      <c r="L189" s="6">
        <v>3.93</v>
      </c>
      <c r="M189" s="6">
        <v>52.7</v>
      </c>
      <c r="N189" s="6">
        <v>42</v>
      </c>
      <c r="O189" s="6">
        <v>23</v>
      </c>
      <c r="P189" s="6">
        <v>23</v>
      </c>
      <c r="Q189" s="6">
        <v>4</v>
      </c>
      <c r="R189" s="6">
        <v>39</v>
      </c>
      <c r="S189" s="6">
        <v>62</v>
      </c>
      <c r="T189" s="6">
        <v>14</v>
      </c>
      <c r="U189" s="6">
        <v>0</v>
      </c>
      <c r="V189" s="6">
        <v>0</v>
      </c>
      <c r="W189" s="6">
        <v>1.54</v>
      </c>
      <c r="X189" s="6">
        <v>5.7</v>
      </c>
      <c r="Y189" s="8">
        <f t="shared" si="2"/>
        <v>78.100000000000023</v>
      </c>
    </row>
    <row r="190" spans="1:25" ht="15.75" thickBot="1">
      <c r="A190" s="3">
        <v>189</v>
      </c>
      <c r="B190" s="4" t="s">
        <v>746</v>
      </c>
      <c r="C190" s="4" t="s">
        <v>90</v>
      </c>
      <c r="D190" s="3" t="s">
        <v>140</v>
      </c>
      <c r="E190" s="3">
        <v>23</v>
      </c>
      <c r="F190" s="3">
        <v>2018</v>
      </c>
      <c r="G190" s="3">
        <v>46</v>
      </c>
      <c r="H190" s="3">
        <v>0</v>
      </c>
      <c r="I190" s="3">
        <v>3</v>
      </c>
      <c r="J190" s="3">
        <v>2</v>
      </c>
      <c r="K190" s="3">
        <v>0</v>
      </c>
      <c r="L190" s="3">
        <v>4.07</v>
      </c>
      <c r="M190" s="3">
        <v>48.7</v>
      </c>
      <c r="N190" s="3">
        <v>47</v>
      </c>
      <c r="O190" s="3">
        <v>23</v>
      </c>
      <c r="P190" s="3">
        <v>22</v>
      </c>
      <c r="Q190" s="3">
        <v>5</v>
      </c>
      <c r="R190" s="3">
        <v>14</v>
      </c>
      <c r="S190" s="3">
        <v>34</v>
      </c>
      <c r="T190" s="3">
        <v>6</v>
      </c>
      <c r="U190" s="3">
        <v>0</v>
      </c>
      <c r="V190" s="3">
        <v>0</v>
      </c>
      <c r="W190" s="3">
        <v>1.25</v>
      </c>
      <c r="X190" s="3">
        <v>5.6</v>
      </c>
      <c r="Y190" s="5">
        <f t="shared" si="2"/>
        <v>57.100000000000023</v>
      </c>
    </row>
    <row r="191" spans="1:25" ht="15.75" thickBot="1">
      <c r="A191" s="6">
        <v>190</v>
      </c>
      <c r="B191" s="7" t="s">
        <v>747</v>
      </c>
      <c r="C191" s="7" t="s">
        <v>36</v>
      </c>
      <c r="D191" s="6" t="s">
        <v>140</v>
      </c>
      <c r="E191" s="6">
        <v>25</v>
      </c>
      <c r="F191" s="6">
        <v>2018</v>
      </c>
      <c r="G191" s="6">
        <v>31</v>
      </c>
      <c r="H191" s="6">
        <v>0</v>
      </c>
      <c r="I191" s="6">
        <v>1</v>
      </c>
      <c r="J191" s="6">
        <v>3</v>
      </c>
      <c r="K191" s="6">
        <v>1</v>
      </c>
      <c r="L191" s="6">
        <v>3.89</v>
      </c>
      <c r="M191" s="6">
        <v>44</v>
      </c>
      <c r="N191" s="6">
        <v>43</v>
      </c>
      <c r="O191" s="6">
        <v>19</v>
      </c>
      <c r="P191" s="6">
        <v>19</v>
      </c>
      <c r="Q191" s="6">
        <v>5</v>
      </c>
      <c r="R191" s="6">
        <v>21</v>
      </c>
      <c r="S191" s="6">
        <v>35</v>
      </c>
      <c r="T191" s="6">
        <v>1</v>
      </c>
      <c r="U191" s="6">
        <v>0</v>
      </c>
      <c r="V191" s="6">
        <v>0</v>
      </c>
      <c r="W191" s="6">
        <v>1.45</v>
      </c>
      <c r="X191" s="6">
        <v>5.5</v>
      </c>
      <c r="Y191" s="8">
        <f t="shared" si="2"/>
        <v>31</v>
      </c>
    </row>
    <row r="192" spans="1:25" ht="15.75" thickBot="1">
      <c r="A192" s="3">
        <v>191</v>
      </c>
      <c r="B192" s="4" t="s">
        <v>322</v>
      </c>
      <c r="C192" s="4" t="s">
        <v>41</v>
      </c>
      <c r="D192" s="3" t="s">
        <v>140</v>
      </c>
      <c r="E192" s="3">
        <v>28</v>
      </c>
      <c r="F192" s="3">
        <v>2018</v>
      </c>
      <c r="G192" s="3">
        <v>67</v>
      </c>
      <c r="H192" s="3">
        <v>0</v>
      </c>
      <c r="I192" s="3">
        <v>4</v>
      </c>
      <c r="J192" s="3">
        <v>4</v>
      </c>
      <c r="K192" s="3">
        <v>0</v>
      </c>
      <c r="L192" s="3">
        <v>4.4800000000000004</v>
      </c>
      <c r="M192" s="3">
        <v>78.3</v>
      </c>
      <c r="N192" s="3">
        <v>83</v>
      </c>
      <c r="O192" s="3">
        <v>45</v>
      </c>
      <c r="P192" s="3">
        <v>39</v>
      </c>
      <c r="Q192" s="3">
        <v>9</v>
      </c>
      <c r="R192" s="3">
        <v>38</v>
      </c>
      <c r="S192" s="3">
        <v>65</v>
      </c>
      <c r="T192" s="3">
        <v>8</v>
      </c>
      <c r="U192" s="3">
        <v>0</v>
      </c>
      <c r="V192" s="3">
        <v>0</v>
      </c>
      <c r="W192" s="3">
        <v>1.54</v>
      </c>
      <c r="X192" s="3">
        <v>5.5</v>
      </c>
      <c r="Y192" s="5">
        <f t="shared" si="2"/>
        <v>48.899999999999977</v>
      </c>
    </row>
    <row r="193" spans="1:25" ht="15.75" thickBot="1">
      <c r="A193" s="6">
        <v>192</v>
      </c>
      <c r="B193" s="7" t="s">
        <v>748</v>
      </c>
      <c r="C193" s="7" t="s">
        <v>58</v>
      </c>
      <c r="D193" s="6" t="s">
        <v>140</v>
      </c>
      <c r="E193" s="6">
        <v>32</v>
      </c>
      <c r="F193" s="6">
        <v>2018</v>
      </c>
      <c r="G193" s="6">
        <v>49</v>
      </c>
      <c r="H193" s="6">
        <v>0</v>
      </c>
      <c r="I193" s="6">
        <v>5</v>
      </c>
      <c r="J193" s="6">
        <v>2</v>
      </c>
      <c r="K193" s="6">
        <v>3</v>
      </c>
      <c r="L193" s="6">
        <v>4.04</v>
      </c>
      <c r="M193" s="6">
        <v>49</v>
      </c>
      <c r="N193" s="6">
        <v>52</v>
      </c>
      <c r="O193" s="6">
        <v>26</v>
      </c>
      <c r="P193" s="6">
        <v>22</v>
      </c>
      <c r="Q193" s="6">
        <v>5</v>
      </c>
      <c r="R193" s="6">
        <v>8</v>
      </c>
      <c r="S193" s="6">
        <v>18</v>
      </c>
      <c r="T193" s="6">
        <v>10</v>
      </c>
      <c r="U193" s="6">
        <v>0</v>
      </c>
      <c r="V193" s="6">
        <v>0</v>
      </c>
      <c r="W193" s="6">
        <v>1.22</v>
      </c>
      <c r="X193" s="6">
        <v>5.3</v>
      </c>
      <c r="Y193" s="8">
        <f t="shared" si="2"/>
        <v>67</v>
      </c>
    </row>
    <row r="194" spans="1:25" ht="15.75" thickBot="1">
      <c r="A194" s="3">
        <v>193</v>
      </c>
      <c r="B194" s="4" t="s">
        <v>749</v>
      </c>
      <c r="C194" s="4" t="s">
        <v>28</v>
      </c>
      <c r="D194" s="3" t="s">
        <v>140</v>
      </c>
      <c r="E194" s="3">
        <v>26</v>
      </c>
      <c r="F194" s="3">
        <v>2018</v>
      </c>
      <c r="G194" s="3">
        <v>21</v>
      </c>
      <c r="H194" s="3">
        <v>13</v>
      </c>
      <c r="I194" s="3">
        <v>5</v>
      </c>
      <c r="J194" s="3">
        <v>5</v>
      </c>
      <c r="K194" s="3">
        <v>0</v>
      </c>
      <c r="L194" s="3">
        <v>4.3899999999999997</v>
      </c>
      <c r="M194" s="3">
        <v>94.3</v>
      </c>
      <c r="N194" s="3">
        <v>76</v>
      </c>
      <c r="O194" s="3">
        <v>48</v>
      </c>
      <c r="P194" s="3">
        <v>46</v>
      </c>
      <c r="Q194" s="3">
        <v>19</v>
      </c>
      <c r="R194" s="3">
        <v>46</v>
      </c>
      <c r="S194" s="3">
        <v>98</v>
      </c>
      <c r="T194" s="3">
        <v>1</v>
      </c>
      <c r="U194" s="3">
        <v>0</v>
      </c>
      <c r="V194" s="3">
        <v>0</v>
      </c>
      <c r="W194" s="3">
        <v>1.29</v>
      </c>
      <c r="X194" s="3">
        <v>5.3</v>
      </c>
      <c r="Y194" s="5">
        <f t="shared" ref="Y194:Y203" si="3">(3*(M194)+4*I194-4*J194+5*K194+S194-2*N194-2*R194-Q194)</f>
        <v>117.89999999999998</v>
      </c>
    </row>
    <row r="195" spans="1:25" ht="15.75" thickBot="1">
      <c r="A195" s="6">
        <v>194</v>
      </c>
      <c r="B195" s="7" t="s">
        <v>535</v>
      </c>
      <c r="C195" s="7" t="s">
        <v>28</v>
      </c>
      <c r="D195" s="6" t="s">
        <v>140</v>
      </c>
      <c r="E195" s="6">
        <v>27</v>
      </c>
      <c r="F195" s="6">
        <v>2018</v>
      </c>
      <c r="G195" s="6">
        <v>24</v>
      </c>
      <c r="H195" s="6">
        <v>0</v>
      </c>
      <c r="I195" s="6">
        <v>1</v>
      </c>
      <c r="J195" s="6">
        <v>2</v>
      </c>
      <c r="K195" s="6">
        <v>3</v>
      </c>
      <c r="L195" s="6">
        <v>2.88</v>
      </c>
      <c r="M195" s="6">
        <v>25</v>
      </c>
      <c r="N195" s="6">
        <v>20</v>
      </c>
      <c r="O195" s="6">
        <v>8</v>
      </c>
      <c r="P195" s="6">
        <v>8</v>
      </c>
      <c r="Q195" s="6">
        <v>3</v>
      </c>
      <c r="R195" s="6">
        <v>14</v>
      </c>
      <c r="S195" s="6">
        <v>22</v>
      </c>
      <c r="T195" s="6">
        <v>4</v>
      </c>
      <c r="U195" s="6">
        <v>0</v>
      </c>
      <c r="V195" s="6">
        <v>0</v>
      </c>
      <c r="W195" s="6">
        <v>1.36</v>
      </c>
      <c r="X195" s="6">
        <v>5.2</v>
      </c>
      <c r="Y195" s="8">
        <f t="shared" si="3"/>
        <v>37</v>
      </c>
    </row>
    <row r="196" spans="1:25" ht="15.75" thickBot="1">
      <c r="A196" s="3">
        <v>195</v>
      </c>
      <c r="B196" s="4" t="s">
        <v>750</v>
      </c>
      <c r="C196" s="4" t="s">
        <v>36</v>
      </c>
      <c r="D196" s="3" t="s">
        <v>126</v>
      </c>
      <c r="E196" s="3">
        <v>28</v>
      </c>
      <c r="F196" s="3">
        <v>2018</v>
      </c>
      <c r="G196" s="3">
        <v>15</v>
      </c>
      <c r="H196" s="3">
        <v>15</v>
      </c>
      <c r="I196" s="3">
        <v>4</v>
      </c>
      <c r="J196" s="3">
        <v>5</v>
      </c>
      <c r="K196" s="3">
        <v>0</v>
      </c>
      <c r="L196" s="3">
        <v>4.2300000000000004</v>
      </c>
      <c r="M196" s="3">
        <v>76.7</v>
      </c>
      <c r="N196" s="3">
        <v>81</v>
      </c>
      <c r="O196" s="3">
        <v>38</v>
      </c>
      <c r="P196" s="3">
        <v>36</v>
      </c>
      <c r="Q196" s="3">
        <v>9</v>
      </c>
      <c r="R196" s="3">
        <v>33</v>
      </c>
      <c r="S196" s="3">
        <v>59</v>
      </c>
      <c r="T196" s="3">
        <v>0</v>
      </c>
      <c r="U196" s="3">
        <v>0</v>
      </c>
      <c r="V196" s="3">
        <v>0</v>
      </c>
      <c r="W196" s="3">
        <v>1.49</v>
      </c>
      <c r="X196" s="3">
        <v>5.2</v>
      </c>
      <c r="Y196" s="5">
        <f t="shared" si="3"/>
        <v>48.100000000000023</v>
      </c>
    </row>
    <row r="197" spans="1:25" ht="15.75" thickBot="1">
      <c r="A197" s="6">
        <v>196</v>
      </c>
      <c r="B197" s="7" t="s">
        <v>528</v>
      </c>
      <c r="C197" s="7" t="s">
        <v>59</v>
      </c>
      <c r="D197" s="6" t="s">
        <v>140</v>
      </c>
      <c r="E197" s="6">
        <v>24</v>
      </c>
      <c r="F197" s="6">
        <v>2018</v>
      </c>
      <c r="G197" s="6">
        <v>40</v>
      </c>
      <c r="H197" s="6">
        <v>0</v>
      </c>
      <c r="I197" s="6">
        <v>1</v>
      </c>
      <c r="J197" s="6">
        <v>0</v>
      </c>
      <c r="K197" s="6">
        <v>0</v>
      </c>
      <c r="L197" s="6">
        <v>4.08</v>
      </c>
      <c r="M197" s="6">
        <v>39.700000000000003</v>
      </c>
      <c r="N197" s="6">
        <v>43</v>
      </c>
      <c r="O197" s="6">
        <v>19</v>
      </c>
      <c r="P197" s="6">
        <v>18</v>
      </c>
      <c r="Q197" s="6">
        <v>6</v>
      </c>
      <c r="R197" s="6">
        <v>17</v>
      </c>
      <c r="S197" s="6">
        <v>44</v>
      </c>
      <c r="T197" s="6">
        <v>10</v>
      </c>
      <c r="U197" s="6">
        <v>0</v>
      </c>
      <c r="V197" s="6">
        <v>0</v>
      </c>
      <c r="W197" s="6">
        <v>1.51</v>
      </c>
      <c r="X197" s="6">
        <v>5.0999999999999996</v>
      </c>
      <c r="Y197" s="8">
        <f t="shared" si="3"/>
        <v>41.100000000000023</v>
      </c>
    </row>
    <row r="198" spans="1:25" ht="15.75" thickBot="1">
      <c r="A198" s="3">
        <v>197</v>
      </c>
      <c r="B198" s="4" t="s">
        <v>545</v>
      </c>
      <c r="C198" s="4" t="s">
        <v>94</v>
      </c>
      <c r="D198" s="3" t="s">
        <v>140</v>
      </c>
      <c r="E198" s="3">
        <v>24</v>
      </c>
      <c r="F198" s="3">
        <v>2018</v>
      </c>
      <c r="G198" s="3">
        <v>44</v>
      </c>
      <c r="H198" s="3">
        <v>3</v>
      </c>
      <c r="I198" s="3">
        <v>3</v>
      </c>
      <c r="J198" s="3">
        <v>6</v>
      </c>
      <c r="K198" s="3">
        <v>2</v>
      </c>
      <c r="L198" s="3">
        <v>4.26</v>
      </c>
      <c r="M198" s="3">
        <v>69.7</v>
      </c>
      <c r="N198" s="3">
        <v>78</v>
      </c>
      <c r="O198" s="3">
        <v>34</v>
      </c>
      <c r="P198" s="3">
        <v>33</v>
      </c>
      <c r="Q198" s="3">
        <v>10</v>
      </c>
      <c r="R198" s="3">
        <v>24</v>
      </c>
      <c r="S198" s="3">
        <v>73</v>
      </c>
      <c r="T198" s="3">
        <v>5</v>
      </c>
      <c r="U198" s="3">
        <v>0</v>
      </c>
      <c r="V198" s="3">
        <v>0</v>
      </c>
      <c r="W198" s="3">
        <v>1.46</v>
      </c>
      <c r="X198" s="3">
        <v>5</v>
      </c>
      <c r="Y198" s="5">
        <f t="shared" si="3"/>
        <v>66.100000000000023</v>
      </c>
    </row>
    <row r="199" spans="1:25" ht="15.75" thickBot="1">
      <c r="A199" s="6">
        <v>198</v>
      </c>
      <c r="B199" s="7" t="s">
        <v>150</v>
      </c>
      <c r="C199" s="7" t="s">
        <v>58</v>
      </c>
      <c r="D199" s="6" t="s">
        <v>140</v>
      </c>
      <c r="E199" s="6">
        <v>32</v>
      </c>
      <c r="F199" s="6">
        <v>2018</v>
      </c>
      <c r="G199" s="6">
        <v>23</v>
      </c>
      <c r="H199" s="6">
        <v>0</v>
      </c>
      <c r="I199" s="6">
        <v>1</v>
      </c>
      <c r="J199" s="6">
        <v>0</v>
      </c>
      <c r="K199" s="6">
        <v>2</v>
      </c>
      <c r="L199" s="6">
        <v>3.95</v>
      </c>
      <c r="M199" s="6">
        <v>43.3</v>
      </c>
      <c r="N199" s="6">
        <v>39</v>
      </c>
      <c r="O199" s="6">
        <v>19</v>
      </c>
      <c r="P199" s="6">
        <v>19</v>
      </c>
      <c r="Q199" s="6">
        <v>3</v>
      </c>
      <c r="R199" s="6">
        <v>19</v>
      </c>
      <c r="S199" s="6">
        <v>31</v>
      </c>
      <c r="T199" s="6">
        <v>1</v>
      </c>
      <c r="U199" s="6">
        <v>0</v>
      </c>
      <c r="V199" s="6">
        <v>0</v>
      </c>
      <c r="W199" s="6">
        <v>1.34</v>
      </c>
      <c r="X199" s="6">
        <v>5</v>
      </c>
      <c r="Y199" s="8">
        <f t="shared" si="3"/>
        <v>55.899999999999977</v>
      </c>
    </row>
    <row r="200" spans="1:25" ht="15.75" thickBot="1">
      <c r="A200" s="3">
        <v>199</v>
      </c>
      <c r="B200" s="4" t="s">
        <v>309</v>
      </c>
      <c r="C200" s="4" t="s">
        <v>22</v>
      </c>
      <c r="D200" s="3" t="s">
        <v>126</v>
      </c>
      <c r="E200" s="3">
        <v>28</v>
      </c>
      <c r="F200" s="3">
        <v>2018</v>
      </c>
      <c r="G200" s="3">
        <v>12</v>
      </c>
      <c r="H200" s="3">
        <v>12</v>
      </c>
      <c r="I200" s="3">
        <v>5</v>
      </c>
      <c r="J200" s="3">
        <v>7</v>
      </c>
      <c r="K200" s="3">
        <v>0</v>
      </c>
      <c r="L200" s="3">
        <v>4.34</v>
      </c>
      <c r="M200" s="3">
        <v>83</v>
      </c>
      <c r="N200" s="3">
        <v>83</v>
      </c>
      <c r="O200" s="3">
        <v>42</v>
      </c>
      <c r="P200" s="3">
        <v>40</v>
      </c>
      <c r="Q200" s="3">
        <v>9</v>
      </c>
      <c r="R200" s="3">
        <v>21</v>
      </c>
      <c r="S200" s="3">
        <v>55</v>
      </c>
      <c r="T200" s="3">
        <v>0</v>
      </c>
      <c r="U200" s="3">
        <v>0</v>
      </c>
      <c r="V200" s="3">
        <v>0</v>
      </c>
      <c r="W200" s="3">
        <v>1.25</v>
      </c>
      <c r="X200" s="3">
        <v>4.8</v>
      </c>
      <c r="Y200" s="5">
        <f t="shared" si="3"/>
        <v>79</v>
      </c>
    </row>
    <row r="201" spans="1:25" ht="15.75" thickBot="1">
      <c r="A201" s="6">
        <v>200</v>
      </c>
      <c r="B201" s="7" t="s">
        <v>136</v>
      </c>
      <c r="C201" s="7" t="s">
        <v>167</v>
      </c>
      <c r="D201" s="6" t="s">
        <v>140</v>
      </c>
      <c r="E201" s="6">
        <v>28</v>
      </c>
      <c r="F201" s="6">
        <v>2018</v>
      </c>
      <c r="G201" s="6">
        <v>54</v>
      </c>
      <c r="H201" s="6">
        <v>0</v>
      </c>
      <c r="I201" s="6">
        <v>5</v>
      </c>
      <c r="J201" s="6">
        <v>6</v>
      </c>
      <c r="K201" s="6">
        <v>5</v>
      </c>
      <c r="L201" s="6">
        <v>4.1900000000000004</v>
      </c>
      <c r="M201" s="6">
        <v>53.7</v>
      </c>
      <c r="N201" s="6">
        <v>53</v>
      </c>
      <c r="O201" s="6">
        <v>27</v>
      </c>
      <c r="P201" s="6">
        <v>25</v>
      </c>
      <c r="Q201" s="6">
        <v>3</v>
      </c>
      <c r="R201" s="6">
        <v>22</v>
      </c>
      <c r="S201" s="6">
        <v>51</v>
      </c>
      <c r="T201" s="6">
        <v>14</v>
      </c>
      <c r="U201" s="6">
        <v>0</v>
      </c>
      <c r="V201" s="6">
        <v>0</v>
      </c>
      <c r="W201" s="6">
        <v>1.4</v>
      </c>
      <c r="X201" s="6">
        <v>4.5999999999999996</v>
      </c>
      <c r="Y201" s="8">
        <f t="shared" si="3"/>
        <v>80.100000000000023</v>
      </c>
    </row>
    <row r="202" spans="1:25" ht="15.75" thickBot="1">
      <c r="Y202" s="5">
        <f t="shared" si="3"/>
        <v>0</v>
      </c>
    </row>
    <row r="203" spans="1:25" ht="15.75" thickBot="1">
      <c r="Y203" s="8">
        <f t="shared" si="3"/>
        <v>0</v>
      </c>
    </row>
  </sheetData>
  <sortState ref="A2:Y201">
    <sortCondition descending="1" ref="Y2:Y101"/>
  </sortState>
  <hyperlinks>
    <hyperlink ref="B2" r:id="rId1" display="http://wikipeba.com/statslab13/player.php?player_id=4813"/>
    <hyperlink ref="C2" r:id="rId2" display="http://wikipeba.com/statslab13/team_hist.php?team_id=90&amp;page=year&amp;year=2018"/>
    <hyperlink ref="B3" r:id="rId3" display="http://wikipeba.com/statslab13/player.php?player_id=12087"/>
    <hyperlink ref="C3" r:id="rId4" display="http://wikipeba.com/statslab13/team_hist.php?team_id=83&amp;page=year&amp;year=2018"/>
    <hyperlink ref="B4" r:id="rId5" display="http://wikipeba.com/statslab13/player.php?player_id=12149"/>
    <hyperlink ref="C4" r:id="rId6" display="http://wikipeba.com/statslab13/team_hist.php?team_id=90&amp;page=year&amp;year=2018"/>
    <hyperlink ref="B5" r:id="rId7" display="http://wikipeba.com/statslab13/player.php?player_id=10635"/>
    <hyperlink ref="C5" r:id="rId8" display="http://wikipeba.com/statslab13/team_hist.php?team_id=100&amp;page=year&amp;year=2018"/>
    <hyperlink ref="B6" r:id="rId9" display="http://wikipeba.com/statslab13/player.php?player_id=1795"/>
    <hyperlink ref="C6" r:id="rId10" display="http://wikipeba.com/statslab13/team_hist.php?team_id=100&amp;page=year&amp;year=2018"/>
    <hyperlink ref="B7" r:id="rId11" display="http://wikipeba.com/statslab13/player.php?player_id=4690"/>
    <hyperlink ref="C7" r:id="rId12" display="http://wikipeba.com/statslab13/team_hist.php?team_id=96&amp;page=year&amp;year=2018"/>
    <hyperlink ref="B8" r:id="rId13" display="http://wikipeba.com/statslab13/player.php?player_id=3343"/>
    <hyperlink ref="C8" r:id="rId14" display="http://wikipeba.com/statslab13/team_hist.php?team_id=96&amp;page=year&amp;year=2018"/>
    <hyperlink ref="B9" r:id="rId15" display="http://wikipeba.com/statslab13/player.php?player_id=10630"/>
    <hyperlink ref="C9" r:id="rId16" display="http://wikipeba.com/statslab13/team_hist.php?team_id=78&amp;page=year&amp;year=2018"/>
    <hyperlink ref="B10" r:id="rId17" display="http://wikipeba.com/statslab13/player.php?player_id=3136"/>
    <hyperlink ref="C10" r:id="rId18" display="http://wikipeba.com/statslab13/team_hist.php?team_id=91&amp;page=year&amp;year=2018"/>
    <hyperlink ref="B11" r:id="rId19" display="http://wikipeba.com/statslab13/player.php?player_id=1354"/>
    <hyperlink ref="C11" r:id="rId20" display="http://wikipeba.com/statslab13/team_hist.php?team_id=88&amp;page=year&amp;year=2018"/>
    <hyperlink ref="B12" r:id="rId21" display="http://wikipeba.com/statslab13/player.php?player_id=4293"/>
    <hyperlink ref="C12" r:id="rId22" display="http://wikipeba.com/statslab13/team_hist.php?team_id=85&amp;page=year&amp;year=2018"/>
    <hyperlink ref="B13" r:id="rId23" display="http://wikipeba.com/statslab13/player.php?player_id=10036"/>
    <hyperlink ref="C13" r:id="rId24" display="http://wikipeba.com/statslab13/team_hist.php?team_id=78&amp;page=year&amp;year=2018"/>
    <hyperlink ref="B14" r:id="rId25" display="http://wikipeba.com/statslab13/player.php?player_id=12104"/>
    <hyperlink ref="C14" r:id="rId26" display="http://wikipeba.com/statslab13/team_hist.php?team_id=79&amp;page=year&amp;year=2018"/>
    <hyperlink ref="B15" r:id="rId27" display="http://wikipeba.com/statslab13/player.php?player_id=9591"/>
    <hyperlink ref="C15" r:id="rId28" display="http://wikipeba.com/statslab13/team_hist.php?team_id=98&amp;page=year&amp;year=2018"/>
    <hyperlink ref="B16" r:id="rId29" display="http://wikipeba.com/statslab13/player.php?player_id=10981"/>
    <hyperlink ref="C16" r:id="rId30" display="http://wikipeba.com/statslab13/team_hist.php?team_id=98&amp;page=year&amp;year=2018"/>
    <hyperlink ref="B17" r:id="rId31" display="http://wikipeba.com/statslab13/player.php?player_id=9652"/>
    <hyperlink ref="C17" r:id="rId32" display="http://wikipeba.com/statslab13/team_hist.php?team_id=82&amp;page=year&amp;year=2018"/>
    <hyperlink ref="B18" r:id="rId33" display="http://wikipeba.com/statslab13/player.php?player_id=4428"/>
    <hyperlink ref="C18" r:id="rId34" display="http://wikipeba.com/statslab13/team_hist.php?team_id=95&amp;page=year&amp;year=2018"/>
    <hyperlink ref="B19" r:id="rId35" display="http://wikipeba.com/statslab13/player.php?player_id=3972"/>
    <hyperlink ref="C19" r:id="rId36" display="http://wikipeba.com/statslab13/team_hist.php?team_id=79&amp;page=year&amp;year=2018"/>
    <hyperlink ref="B20" r:id="rId37" display="http://wikipeba.com/statslab13/player.php?player_id=9714"/>
    <hyperlink ref="C20" r:id="rId38" display="http://wikipeba.com/statslab13/team_hist.php?team_id=96&amp;page=year&amp;year=2018"/>
    <hyperlink ref="B21" r:id="rId39" display="http://wikipeba.com/statslab13/player.php?player_id=13278"/>
    <hyperlink ref="C21" r:id="rId40" display="http://wikipeba.com/statslab13/team_hist.php?team_id=100&amp;page=year&amp;year=2018"/>
    <hyperlink ref="B22" r:id="rId41" display="http://wikipeba.com/statslab13/player.php?player_id=3627"/>
    <hyperlink ref="C22" r:id="rId42" display="http://wikipeba.com/statslab13/team_hist.php?team_id=88&amp;page=year&amp;year=2018"/>
    <hyperlink ref="B23" r:id="rId43" display="http://wikipeba.com/statslab13/player.php?player_id=4859"/>
    <hyperlink ref="C23" r:id="rId44" display="http://wikipeba.com/statslab13/team_hist.php?team_id=96&amp;page=year&amp;year=2018"/>
    <hyperlink ref="B24" r:id="rId45" display="http://wikipeba.com/statslab13/player.php?player_id=10022"/>
    <hyperlink ref="C24" r:id="rId46" display="http://wikipeba.com/statslab13/team_hist.php?team_id=96&amp;page=year&amp;year=2018"/>
    <hyperlink ref="B25" r:id="rId47" display="http://wikipeba.com/statslab13/player.php?player_id=3066"/>
    <hyperlink ref="C25" r:id="rId48" display="http://wikipeba.com/statslab13/team_hist.php?team_id=81&amp;page=year&amp;year=2018"/>
    <hyperlink ref="B26" r:id="rId49" display="http://wikipeba.com/statslab13/player.php?player_id=7592"/>
    <hyperlink ref="C26" r:id="rId50" display="http://wikipeba.com/statslab13/team_hist.php?team_id=92&amp;page=year&amp;year=2018"/>
    <hyperlink ref="B27" r:id="rId51" display="http://wikipeba.com/statslab13/player.php?player_id=1253"/>
    <hyperlink ref="C27" r:id="rId52" display="http://wikipeba.com/statslab13/team_hist.php?team_id=92&amp;page=year&amp;year=2018"/>
    <hyperlink ref="B28" r:id="rId53" display="http://wikipeba.com/statslab13/player.php?player_id=10510"/>
    <hyperlink ref="C28" r:id="rId54" display="http://wikipeba.com/statslab13/team_hist.php?team_id=84&amp;page=year&amp;year=2018"/>
    <hyperlink ref="B29" r:id="rId55" display="http://wikipeba.com/statslab13/player.php?player_id=10045"/>
    <hyperlink ref="C29" r:id="rId56" display="http://wikipeba.com/statslab13/team_hist.php?team_id=79&amp;page=year&amp;year=2018"/>
    <hyperlink ref="B30" r:id="rId57" display="http://wikipeba.com/statslab13/player.php?player_id=7326"/>
    <hyperlink ref="C30" r:id="rId58" display="http://wikipeba.com/statslab13/team_hist.php?team_id=86&amp;page=year&amp;year=2018"/>
    <hyperlink ref="B31" r:id="rId59" display="http://wikipeba.com/statslab13/player.php?player_id=9159"/>
    <hyperlink ref="C31" r:id="rId60" display="http://wikipeba.com/statslab13/team_hist.php?team_id=88&amp;page=year&amp;year=2018"/>
    <hyperlink ref="B32" r:id="rId61" display="http://wikipeba.com/statslab13/player.php?player_id=11697"/>
    <hyperlink ref="C32" r:id="rId62" display="http://wikipeba.com/statslab13/team_hist.php?team_id=83&amp;page=year&amp;year=2018"/>
    <hyperlink ref="B33" r:id="rId63" display="http://wikipeba.com/statslab13/player.php?player_id=5150"/>
    <hyperlink ref="C33" r:id="rId64" display="http://wikipeba.com/statslab13/team_hist.php?team_id=81&amp;page=year&amp;year=2018"/>
    <hyperlink ref="B34" r:id="rId65" display="http://wikipeba.com/statslab13/player.php?player_id=9999"/>
    <hyperlink ref="C34" r:id="rId66" display="http://wikipeba.com/statslab13/team_hist.php?team_id=82&amp;page=year&amp;year=2018"/>
    <hyperlink ref="B35" r:id="rId67" display="http://wikipeba.com/statslab13/player.php?player_id=10511"/>
    <hyperlink ref="C35" r:id="rId68" display="http://wikipeba.com/statslab13/team_hist.php?team_id=93&amp;page=year&amp;year=2018"/>
    <hyperlink ref="B36" r:id="rId69" display="http://wikipeba.com/statslab13/player.php?player_id=12085"/>
    <hyperlink ref="C36" r:id="rId70" display="http://wikipeba.com/statslab13/team_hist.php?team_id=98&amp;page=year&amp;year=2018"/>
    <hyperlink ref="B37" r:id="rId71" display="http://wikipeba.com/statslab13/player.php?player_id=1920"/>
    <hyperlink ref="C37" r:id="rId72" display="http://wikipeba.com/statslab13/team_hist.php?team_id=85&amp;page=year&amp;year=2018"/>
    <hyperlink ref="B38" r:id="rId73" display="http://wikipeba.com/statslab13/player.php?player_id=4599"/>
    <hyperlink ref="C38" r:id="rId74" display="http://wikipeba.com/statslab13/team_hist.php?team_id=92&amp;page=year&amp;year=2018"/>
    <hyperlink ref="B39" r:id="rId75" display="http://wikipeba.com/statslab13/player.php?player_id=9316"/>
    <hyperlink ref="C39" r:id="rId76" display="http://wikipeba.com/statslab13/team_hist.php?team_id=94&amp;page=year&amp;year=2018"/>
    <hyperlink ref="B40" r:id="rId77" display="http://wikipeba.com/statslab13/player.php?player_id=3203"/>
    <hyperlink ref="C40" r:id="rId78" display="http://wikipeba.com/statslab13/team_hist.php?team_id=95&amp;page=year&amp;year=2018"/>
    <hyperlink ref="B41" r:id="rId79" display="http://wikipeba.com/statslab13/player.php?player_id=3342"/>
    <hyperlink ref="C41" r:id="rId80" display="http://wikipeba.com/statslab13/team_hist.php?team_id=82&amp;page=year&amp;year=2018"/>
    <hyperlink ref="B42" r:id="rId81" display="http://wikipeba.com/statslab13/player.php?player_id=8857"/>
    <hyperlink ref="C42" r:id="rId82" display="http://wikipeba.com/statslab13/team_hist.php?team_id=84&amp;page=year&amp;year=2018"/>
    <hyperlink ref="B43" r:id="rId83" display="http://wikipeba.com/statslab13/player.php?player_id=8019"/>
    <hyperlink ref="C43" r:id="rId84" display="http://wikipeba.com/statslab13/team_hist.php?team_id=99&amp;page=year&amp;year=2018"/>
    <hyperlink ref="B44" r:id="rId85" display="http://wikipeba.com/statslab13/player.php?player_id=11299"/>
    <hyperlink ref="C44" r:id="rId86" display="http://wikipeba.com/statslab13/team_hist.php?team_id=85&amp;page=year&amp;year=2018"/>
    <hyperlink ref="B45" r:id="rId87" display="http://wikipeba.com/statslab13/player.php?player_id=4884"/>
    <hyperlink ref="C45" r:id="rId88" display="http://wikipeba.com/statslab13/team_hist.php?team_id=100&amp;page=year&amp;year=2018"/>
    <hyperlink ref="B46" r:id="rId89" display="http://wikipeba.com/statslab13/player.php?player_id=6917"/>
    <hyperlink ref="C46" r:id="rId90" display="http://wikipeba.com/statslab13/team_hist.php?team_id=96&amp;page=year&amp;year=2018"/>
    <hyperlink ref="B47" r:id="rId91" display="http://wikipeba.com/statslab13/player.php?player_id=9502"/>
    <hyperlink ref="C47" r:id="rId92" display="http://wikipeba.com/statslab13/team_hist.php?team_id=82&amp;page=year&amp;year=2018"/>
    <hyperlink ref="B48" r:id="rId93" display="http://wikipeba.com/statslab13/player.php?player_id=62"/>
    <hyperlink ref="C48" r:id="rId94" display="http://wikipeba.com/statslab13/team_hist.php?team_id=83&amp;page=year&amp;year=2018"/>
    <hyperlink ref="B49" r:id="rId95" display="http://wikipeba.com/statslab13/player.php?player_id=4864"/>
    <hyperlink ref="C49" r:id="rId96" display="http://wikipeba.com/statslab13/team_hist.php?team_id=95&amp;page=year&amp;year=2018"/>
    <hyperlink ref="B50" r:id="rId97" display="http://wikipeba.com/statslab13/player.php?player_id=10106"/>
    <hyperlink ref="C50" r:id="rId98" display="http://wikipeba.com/statslab13/team_hist.php?team_id=92&amp;page=year&amp;year=2018"/>
    <hyperlink ref="B51" r:id="rId99" display="http://wikipeba.com/statslab13/player.php?player_id=10041"/>
    <hyperlink ref="C51" r:id="rId100" display="http://wikipeba.com/statslab13/team_hist.php?team_id=86&amp;page=year&amp;year=2018"/>
    <hyperlink ref="B52" r:id="rId101" display="http://wikipeba.com/statslab13/player.php?player_id=7802"/>
    <hyperlink ref="C52" r:id="rId102" display="http://wikipeba.com/statslab13/team_hist.php?team_id=95&amp;page=year&amp;year=2018"/>
    <hyperlink ref="B53" r:id="rId103" display="http://wikipeba.com/statslab13/player.php?player_id=12481"/>
    <hyperlink ref="C53" r:id="rId104" display="http://wikipeba.com/statslab13/team_hist.php?team_id=99&amp;page=year&amp;year=2018"/>
    <hyperlink ref="B54" r:id="rId105" display="http://wikipeba.com/statslab13/player.php?player_id=4569"/>
    <hyperlink ref="C54" r:id="rId106" display="http://wikipeba.com/statslab13/team_hist.php?team_id=83&amp;page=year&amp;year=2018"/>
    <hyperlink ref="B55" r:id="rId107" display="http://wikipeba.com/statslab13/player.php?player_id=4888"/>
    <hyperlink ref="C55" r:id="rId108" display="http://wikipeba.com/statslab13/team_hist.php?team_id=91&amp;page=year&amp;year=2018"/>
    <hyperlink ref="B56" r:id="rId109" display="http://wikipeba.com/statslab13/player.php?player_id=10726"/>
    <hyperlink ref="C56" r:id="rId110" display="http://wikipeba.com/statslab13/team_hist.php?team_id=97&amp;page=year&amp;year=2018"/>
    <hyperlink ref="B57" r:id="rId111" display="http://wikipeba.com/statslab13/player.php?player_id=7563"/>
    <hyperlink ref="C57" r:id="rId112" display="http://wikipeba.com/statslab13/team_hist.php?team_id=78&amp;page=year&amp;year=2018"/>
    <hyperlink ref="B58" r:id="rId113" display="http://wikipeba.com/statslab13/player.php?player_id=146"/>
    <hyperlink ref="C58" r:id="rId114" display="http://wikipeba.com/statslab13/team_hist.php?team_id=98&amp;page=year&amp;year=2018"/>
    <hyperlink ref="B59" r:id="rId115" display="http://wikipeba.com/statslab13/player.php?player_id=6047"/>
    <hyperlink ref="C59" r:id="rId116" display="http://wikipeba.com/statslab13/team_hist.php?team_id=82&amp;page=year&amp;year=2018"/>
    <hyperlink ref="B60" r:id="rId117" display="http://wikipeba.com/statslab13/player.php?player_id=9643"/>
    <hyperlink ref="C60" r:id="rId118" display="http://wikipeba.com/statslab13/team_hist.php?team_id=97&amp;page=year&amp;year=2018"/>
    <hyperlink ref="B61" r:id="rId119" display="http://wikipeba.com/statslab13/player.php?player_id=1820"/>
    <hyperlink ref="C61" r:id="rId120" display="http://wikipeba.com/statslab13/team_hist.php?team_id=80&amp;page=year&amp;year=2018"/>
    <hyperlink ref="B62" r:id="rId121" display="http://wikipeba.com/statslab13/player.php?player_id=10627"/>
    <hyperlink ref="C62" r:id="rId122" display="http://wikipeba.com/statslab13/team_hist.php?team_id=89&amp;page=year&amp;year=2018"/>
    <hyperlink ref="B63" r:id="rId123" display="http://wikipeba.com/statslab13/player.php?player_id=4866"/>
    <hyperlink ref="C63" r:id="rId124" display="http://wikipeba.com/statslab13/team_hist.php?team_id=86&amp;page=year&amp;year=2018"/>
    <hyperlink ref="B64" r:id="rId125" display="http://wikipeba.com/statslab13/player.php?player_id=3067"/>
    <hyperlink ref="C64" r:id="rId126" display="http://wikipeba.com/statslab13/team_hist.php?team_id=86&amp;page=year&amp;year=2018"/>
    <hyperlink ref="B65" r:id="rId127" display="http://wikipeba.com/statslab13/player.php?player_id=3638"/>
    <hyperlink ref="C65" r:id="rId128" display="http://wikipeba.com/statslab13/team_hist.php?team_id=89&amp;page=year&amp;year=2018"/>
    <hyperlink ref="B66" r:id="rId129" display="http://wikipeba.com/statslab13/player.php?player_id=3099"/>
    <hyperlink ref="C66" r:id="rId130" display="http://wikipeba.com/statslab13/team_hist.php?team_id=90&amp;page=year&amp;year=2018"/>
    <hyperlink ref="B67" r:id="rId131" display="http://wikipeba.com/statslab13/player.php?player_id=1296"/>
    <hyperlink ref="C67" r:id="rId132" display="http://wikipeba.com/statslab13/team_hist.php?team_id=85&amp;page=year&amp;year=2018"/>
    <hyperlink ref="B68" r:id="rId133" display="http://wikipeba.com/statslab13/player.php?player_id=11307"/>
    <hyperlink ref="C68" r:id="rId134" display="http://wikipeba.com/statslab13/team_hist.php?team_id=98&amp;page=year&amp;year=2018"/>
    <hyperlink ref="B69" r:id="rId135" display="http://wikipeba.com/statslab13/player.php?player_id=8535"/>
    <hyperlink ref="C69" r:id="rId136" display="http://wikipeba.com/statslab13/team_hist.php?team_id=79&amp;page=year&amp;year=2018"/>
    <hyperlink ref="B70" r:id="rId137" display="http://wikipeba.com/statslab13/player.php?player_id=10623"/>
    <hyperlink ref="C70" r:id="rId138" display="http://wikipeba.com/statslab13/team_hist.php?team_id=86&amp;page=year&amp;year=2018"/>
    <hyperlink ref="B71" r:id="rId139" display="http://wikipeba.com/statslab13/player.php?player_id=4327"/>
    <hyperlink ref="C71" r:id="rId140" display="http://wikipeba.com/statslab13/team_hist.php?team_id=92&amp;page=year&amp;year=2018"/>
    <hyperlink ref="B72" r:id="rId141" display="http://wikipeba.com/statslab13/player.php?player_id=10672"/>
    <hyperlink ref="C72" r:id="rId142" display="http://wikipeba.com/statslab13/team_hist.php?team_id=88&amp;page=year&amp;year=2018"/>
    <hyperlink ref="B73" r:id="rId143" display="http://wikipeba.com/statslab13/player.php?player_id=3560"/>
    <hyperlink ref="C73" r:id="rId144" display="http://wikipeba.com/statslab13/team_hist.php?team_id=87&amp;page=year&amp;year=2018"/>
    <hyperlink ref="B74" r:id="rId145" display="http://wikipeba.com/statslab13/player.php?player_id=11882"/>
    <hyperlink ref="C74" r:id="rId146" display="http://wikipeba.com/statslab13/team_hist.php?team_id=90&amp;page=year&amp;year=2018"/>
    <hyperlink ref="B75" r:id="rId147" display="http://wikipeba.com/statslab13/player.php?player_id=9750"/>
    <hyperlink ref="C75" r:id="rId148" display="http://wikipeba.com/statslab13/team_hist.php?team_id=98&amp;page=year&amp;year=2018"/>
    <hyperlink ref="B76" r:id="rId149" display="http://wikipeba.com/statslab13/player.php?player_id=4331"/>
    <hyperlink ref="C76" r:id="rId150" display="http://wikipeba.com/statslab13/team_hist.php?team_id=95&amp;page=year&amp;year=2018"/>
    <hyperlink ref="B77" r:id="rId151" display="http://wikipeba.com/statslab13/player.php?player_id=7588"/>
    <hyperlink ref="C77" r:id="rId152" display="http://wikipeba.com/statslab13/team_hist.php?team_id=79&amp;page=year&amp;year=2018"/>
    <hyperlink ref="B78" r:id="rId153" display="http://wikipeba.com/statslab13/player.php?player_id=5890"/>
    <hyperlink ref="C78" r:id="rId154" display="http://wikipeba.com/statslab13/team_hist.php?team_id=98&amp;page=year&amp;year=2018"/>
    <hyperlink ref="B79" r:id="rId155" display="http://wikipeba.com/statslab13/player.php?player_id=4429"/>
    <hyperlink ref="C79" r:id="rId156" display="http://wikipeba.com/statslab13/team_hist.php?team_id=81&amp;page=year&amp;year=2018"/>
    <hyperlink ref="B80" r:id="rId157" display="http://wikipeba.com/statslab13/player.php?player_id=8048"/>
    <hyperlink ref="C80" r:id="rId158" display="http://wikipeba.com/statslab13/team_hist.php?team_id=92&amp;page=year&amp;year=2018"/>
    <hyperlink ref="B81" r:id="rId159" display="http://wikipeba.com/statslab13/player.php?player_id=1856"/>
    <hyperlink ref="C81" r:id="rId160" display="http://wikipeba.com/statslab13/team_hist.php?team_id=80&amp;page=year&amp;year=2018"/>
    <hyperlink ref="B82" r:id="rId161" display="http://wikipeba.com/statslab13/player.php?player_id=1336"/>
    <hyperlink ref="C82" r:id="rId162" display="http://wikipeba.com/statslab13/team_hist.php?team_id=82&amp;page=year&amp;year=2018"/>
    <hyperlink ref="B83" r:id="rId163" display="http://wikipeba.com/statslab13/player.php?player_id=9945"/>
    <hyperlink ref="C83" r:id="rId164" display="http://wikipeba.com/statslab13/team_hist.php?team_id=83&amp;page=year&amp;year=2018"/>
    <hyperlink ref="B84" r:id="rId165" display="http://wikipeba.com/statslab13/player.php?player_id=10652"/>
    <hyperlink ref="C84" r:id="rId166" display="http://wikipeba.com/statslab13/team_hist.php?team_id=83&amp;page=year&amp;year=2018"/>
    <hyperlink ref="B85" r:id="rId167" display="http://wikipeba.com/statslab13/player.php?player_id=1744"/>
    <hyperlink ref="C85" r:id="rId168" display="http://wikipeba.com/statslab13/team_hist.php?team_id=92&amp;page=year&amp;year=2018"/>
    <hyperlink ref="B86" r:id="rId169" display="http://wikipeba.com/statslab13/player.php?player_id=7189"/>
    <hyperlink ref="C86" r:id="rId170" display="http://wikipeba.com/statslab13/team_hist.php?team_id=87&amp;page=year&amp;year=2018"/>
    <hyperlink ref="B87" r:id="rId171" display="http://wikipeba.com/statslab13/player.php?player_id=10367"/>
    <hyperlink ref="C87" r:id="rId172" display="http://wikipeba.com/statslab13/team_hist.php?team_id=98&amp;page=year&amp;year=2018"/>
    <hyperlink ref="B88" r:id="rId173" display="http://wikipeba.com/statslab13/player.php?player_id=4156"/>
    <hyperlink ref="C88" r:id="rId174" display="http://wikipeba.com/statslab13/team_hist.php?team_id=96&amp;page=year&amp;year=2018"/>
    <hyperlink ref="B89" r:id="rId175" display="http://wikipeba.com/statslab13/player.php?player_id=3630"/>
    <hyperlink ref="C89" r:id="rId176" display="http://wikipeba.com/statslab13/team_hist.php?team_id=85&amp;page=year&amp;year=2018"/>
    <hyperlink ref="B90" r:id="rId177" display="http://wikipeba.com/statslab13/player.php?player_id=4261"/>
    <hyperlink ref="C90" r:id="rId178" display="http://wikipeba.com/statslab13/team_hist.php?team_id=91&amp;page=year&amp;year=2018"/>
    <hyperlink ref="B91" r:id="rId179" display="http://wikipeba.com/statslab13/player.php?player_id=10344"/>
    <hyperlink ref="C91" r:id="rId180" display="http://wikipeba.com/statslab13/team_hist.php?team_id=78&amp;page=year&amp;year=2018"/>
    <hyperlink ref="B92" r:id="rId181" display="http://wikipeba.com/statslab13/player.php?player_id=10572"/>
    <hyperlink ref="C92" r:id="rId182" display="http://wikipeba.com/statslab13/team_hist.php?team_id=84&amp;page=year&amp;year=2018"/>
    <hyperlink ref="B93" r:id="rId183" display="http://wikipeba.com/statslab13/player.php?player_id=7621"/>
    <hyperlink ref="C93" r:id="rId184" display="http://wikipeba.com/statslab13/team_hist.php?team_id=99&amp;page=year&amp;year=2018"/>
    <hyperlink ref="B94" r:id="rId185" display="http://wikipeba.com/statslab13/player.php?player_id=10316"/>
    <hyperlink ref="C94" r:id="rId186" display="http://wikipeba.com/statslab13/team_hist.php?team_id=97&amp;page=year&amp;year=2018"/>
    <hyperlink ref="B95" r:id="rId187" display="http://wikipeba.com/statslab13/player.php?player_id=1099"/>
    <hyperlink ref="C95" r:id="rId188" display="http://wikipeba.com/statslab13/team_hist.php?team_id=89&amp;page=year&amp;year=2018"/>
    <hyperlink ref="B96" r:id="rId189" display="http://wikipeba.com/statslab13/player.php?player_id=4762"/>
    <hyperlink ref="C96" r:id="rId190" display="http://wikipeba.com/statslab13/team_hist.php?team_id=92&amp;page=year&amp;year=2018"/>
    <hyperlink ref="B97" r:id="rId191" display="http://wikipeba.com/statslab13/player.php?player_id=3520"/>
    <hyperlink ref="C97" r:id="rId192" display="http://wikipeba.com/statslab13/team_hist.php?team_id=86&amp;page=year&amp;year=2018"/>
    <hyperlink ref="B98" r:id="rId193" display="http://wikipeba.com/statslab13/player.php?player_id=10561"/>
    <hyperlink ref="C98" r:id="rId194" display="http://wikipeba.com/statslab13/team_hist.php?team_id=91&amp;page=year&amp;year=2018"/>
    <hyperlink ref="B99" r:id="rId195" display="http://wikipeba.com/statslab13/player.php?player_id=11247"/>
    <hyperlink ref="C99" r:id="rId196" display="http://wikipeba.com/statslab13/team_hist.php?team_id=91&amp;page=year&amp;year=2018"/>
    <hyperlink ref="B100" r:id="rId197" display="http://wikipeba.com/statslab13/player.php?player_id=10670"/>
    <hyperlink ref="C100" r:id="rId198" display="http://wikipeba.com/statslab13/team_hist.php?team_id=80&amp;page=year&amp;year=2018"/>
    <hyperlink ref="B101" r:id="rId199" display="http://wikipeba.com/statslab13/player.php?player_id=152"/>
    <hyperlink ref="C101" r:id="rId200" display="http://wikipeba.com/statslab13/team_hist.php?team_id=85&amp;page=year&amp;year=2018"/>
    <hyperlink ref="B102" r:id="rId201" display="http://wikipeba.com/statslab13/player.php?player_id=10273"/>
    <hyperlink ref="C102" r:id="rId202" display="http://wikipeba.com/statslab13/team_hist.php?team_id=90&amp;page=year&amp;year=2018"/>
    <hyperlink ref="B103" r:id="rId203" display="http://wikipeba.com/statslab13/player.php?player_id=1148"/>
    <hyperlink ref="C103" r:id="rId204" display="http://wikipeba.com/statslab13/team_hist.php?team_id=78&amp;page=year&amp;year=2018"/>
    <hyperlink ref="B104" r:id="rId205" display="http://wikipeba.com/statslab13/player.php?player_id=11843"/>
    <hyperlink ref="C104" r:id="rId206" display="http://wikipeba.com/statslab13/team_hist.php?team_id=78&amp;page=year&amp;year=2018"/>
    <hyperlink ref="B105" r:id="rId207" display="http://wikipeba.com/statslab13/player.php?player_id=10700"/>
    <hyperlink ref="C105" r:id="rId208" display="http://wikipeba.com/statslab13/team_hist.php?team_id=99&amp;page=year&amp;year=2018"/>
    <hyperlink ref="B106" r:id="rId209" display="http://wikipeba.com/statslab13/player.php?player_id=1676"/>
    <hyperlink ref="C106" r:id="rId210" display="http://wikipeba.com/statslab13/team_hist.php?team_id=77&amp;page=year&amp;year=2018"/>
    <hyperlink ref="B107" r:id="rId211" display="http://wikipeba.com/statslab13/player.php?player_id=7920"/>
    <hyperlink ref="C107" r:id="rId212" display="http://wikipeba.com/statslab13/team_hist.php?team_id=81&amp;page=year&amp;year=2018"/>
    <hyperlink ref="B108" r:id="rId213" display="http://wikipeba.com/statslab13/player.php?player_id=9839"/>
    <hyperlink ref="C108" r:id="rId214" display="http://wikipeba.com/statslab13/team_hist.php?team_id=88&amp;page=year&amp;year=2018"/>
    <hyperlink ref="B109" r:id="rId215" display="http://wikipeba.com/statslab13/player.php?player_id=10611"/>
    <hyperlink ref="C109" r:id="rId216" display="http://wikipeba.com/statslab13/team_hist.php?team_id=90&amp;page=year&amp;year=2018"/>
    <hyperlink ref="B110" r:id="rId217" display="http://wikipeba.com/statslab13/player.php?player_id=1406"/>
    <hyperlink ref="C110" r:id="rId218" display="http://wikipeba.com/statslab13/team_hist.php?team_id=77&amp;page=year&amp;year=2018"/>
    <hyperlink ref="B111" r:id="rId219" display="http://wikipeba.com/statslab13/player.php?player_id=10445"/>
    <hyperlink ref="C111" r:id="rId220" display="http://wikipeba.com/statslab13/team_hist.php?team_id=77&amp;page=year&amp;year=2018"/>
    <hyperlink ref="B112" r:id="rId221" display="http://wikipeba.com/statslab13/player.php?player_id=3665"/>
    <hyperlink ref="C112" r:id="rId222" display="http://wikipeba.com/statslab13/team_hist.php?team_id=95&amp;page=year&amp;year=2018"/>
    <hyperlink ref="B113" r:id="rId223" display="http://wikipeba.com/statslab13/player.php?player_id=9952"/>
    <hyperlink ref="C113" r:id="rId224" display="http://wikipeba.com/statslab13/team_hist.php?team_id=91&amp;page=year&amp;year=2018"/>
    <hyperlink ref="B114" r:id="rId225" display="http://wikipeba.com/statslab13/player.php?player_id=10255"/>
    <hyperlink ref="C114" r:id="rId226" display="http://wikipeba.com/statslab13/team_hist.php?team_id=87&amp;page=year&amp;year=2018"/>
    <hyperlink ref="B115" r:id="rId227" display="http://wikipeba.com/statslab13/player.php?player_id=9976"/>
    <hyperlink ref="C115" r:id="rId228" display="http://wikipeba.com/statslab13/team_hist.php?team_id=94&amp;page=year&amp;year=2018"/>
    <hyperlink ref="B116" r:id="rId229" display="http://wikipeba.com/statslab13/player.php?player_id=1675"/>
    <hyperlink ref="C116" r:id="rId230" display="http://wikipeba.com/statslab13/team_hist.php?team_id=95&amp;page=year&amp;year=2018"/>
    <hyperlink ref="B117" r:id="rId231" display="http://wikipeba.com/statslab13/player.php?player_id=7017"/>
    <hyperlink ref="C117" r:id="rId232" display="http://wikipeba.com/statslab13/team_hist.php?team_id=80&amp;page=year&amp;year=2018"/>
    <hyperlink ref="B118" r:id="rId233" display="http://wikipeba.com/statslab13/player.php?player_id=3103"/>
    <hyperlink ref="C118" r:id="rId234" display="http://wikipeba.com/statslab13/team_hist.php?team_id=82&amp;page=year&amp;year=2018"/>
    <hyperlink ref="B119" r:id="rId235" display="http://wikipeba.com/statslab13/player.php?player_id=5548"/>
    <hyperlink ref="C119" r:id="rId236" display="http://wikipeba.com/statslab13/team_hist.php?team_id=86&amp;page=year&amp;year=2018"/>
    <hyperlink ref="B120" r:id="rId237" display="http://wikipeba.com/statslab13/player.php?player_id=12747"/>
    <hyperlink ref="C120" r:id="rId238" display="http://wikipeba.com/statslab13/team_hist.php?team_id=92&amp;page=year&amp;year=2018"/>
    <hyperlink ref="B121" r:id="rId239" display="http://wikipeba.com/statslab13/player.php?player_id=2510"/>
    <hyperlink ref="C121" r:id="rId240" display="http://wikipeba.com/statslab13/team_hist.php?team_id=77&amp;page=year&amp;year=2018"/>
    <hyperlink ref="B122" r:id="rId241" display="http://wikipeba.com/statslab13/player.php?player_id=10362"/>
    <hyperlink ref="C122" r:id="rId242" display="http://wikipeba.com/statslab13/team_hist.php?team_id=100&amp;page=year&amp;year=2018"/>
    <hyperlink ref="B123" r:id="rId243" display="http://wikipeba.com/statslab13/player.php?player_id=9324"/>
    <hyperlink ref="C123" r:id="rId244" display="http://wikipeba.com/statslab13/team_hist.php?team_id=83&amp;page=year&amp;year=2018"/>
    <hyperlink ref="B124" r:id="rId245" display="http://wikipeba.com/statslab13/player.php?player_id=4552"/>
    <hyperlink ref="C124" r:id="rId246" display="http://wikipeba.com/statslab13/team_hist.php?team_id=87&amp;page=year&amp;year=2018"/>
    <hyperlink ref="B125" r:id="rId247" display="http://wikipeba.com/statslab13/player.php?player_id=1978"/>
    <hyperlink ref="C125" r:id="rId248" display="http://wikipeba.com/statslab13/team_hist.php?team_id=100&amp;page=year&amp;year=2018"/>
    <hyperlink ref="B126" r:id="rId249" display="http://wikipeba.com/statslab13/player.php?player_id=4525"/>
    <hyperlink ref="C126" r:id="rId250" display="http://wikipeba.com/statslab13/team_hist.php?team_id=84&amp;page=year&amp;year=2018"/>
    <hyperlink ref="B127" r:id="rId251" display="http://wikipeba.com/statslab13/player.php?player_id=5148"/>
    <hyperlink ref="C127" r:id="rId252" display="http://wikipeba.com/statslab13/team_hist.php?team_id=88&amp;page=year&amp;year=2018"/>
    <hyperlink ref="B128" r:id="rId253" display="http://wikipeba.com/statslab13/player.php?player_id=10046"/>
    <hyperlink ref="C128" r:id="rId254" display="http://wikipeba.com/statslab13/team_hist.php?team_id=94&amp;page=year&amp;year=2018"/>
    <hyperlink ref="B129" r:id="rId255" display="http://wikipeba.com/statslab13/player.php?player_id=4506"/>
    <hyperlink ref="C129" r:id="rId256" display="http://wikipeba.com/statslab13/team_hist.php?team_id=82&amp;page=year&amp;year=2018"/>
    <hyperlink ref="B130" r:id="rId257" display="http://wikipeba.com/statslab13/player.php?player_id=10070"/>
    <hyperlink ref="C130" r:id="rId258" display="http://wikipeba.com/statslab13/team_hist.php?team_id=87&amp;page=year&amp;year=2018"/>
    <hyperlink ref="B131" r:id="rId259" display="http://wikipeba.com/statslab13/player.php?player_id=4650"/>
    <hyperlink ref="C131" r:id="rId260" display="http://wikipeba.com/statslab13/team_hist.php?team_id=78&amp;page=year&amp;year=2018"/>
    <hyperlink ref="B132" r:id="rId261" display="http://wikipeba.com/statslab13/player.php?player_id=8075"/>
    <hyperlink ref="C132" r:id="rId262" display="http://wikipeba.com/statslab13/team_hist.php?team_id=96&amp;page=year&amp;year=2018"/>
    <hyperlink ref="B133" r:id="rId263" display="http://wikipeba.com/statslab13/player.php?player_id=10844"/>
    <hyperlink ref="C133" r:id="rId264" display="http://wikipeba.com/statslab13/team_hist.php?team_id=86&amp;page=year&amp;year=2018"/>
    <hyperlink ref="B134" r:id="rId265" display="http://wikipeba.com/statslab13/player.php?player_id=9963"/>
    <hyperlink ref="C134" r:id="rId266" display="http://wikipeba.com/statslab13/team_hist.php?team_id=94&amp;page=year&amp;year=2018"/>
    <hyperlink ref="B135" r:id="rId267" display="http://wikipeba.com/statslab13/player.php?player_id=1006"/>
    <hyperlink ref="C135" r:id="rId268" display="http://wikipeba.com/statslab13/team_hist.php?team_id=84&amp;page=year&amp;year=2018"/>
    <hyperlink ref="B136" r:id="rId269" display="http://wikipeba.com/statslab13/player.php?player_id=3771"/>
    <hyperlink ref="C136" r:id="rId270" display="http://wikipeba.com/statslab13/team_hist.php?team_id=91&amp;page=year&amp;year=2018"/>
    <hyperlink ref="B137" r:id="rId271" display="http://wikipeba.com/statslab13/player.php?player_id=6556"/>
    <hyperlink ref="C137" r:id="rId272" display="http://wikipeba.com/statslab13/team_hist.php?team_id=85&amp;page=year&amp;year=2018"/>
    <hyperlink ref="B138" r:id="rId273" display="http://wikipeba.com/statslab13/player.php?player_id=10661"/>
    <hyperlink ref="C138" r:id="rId274" display="http://wikipeba.com/statslab13/team_hist.php?team_id=77&amp;page=year&amp;year=2018"/>
    <hyperlink ref="B139" r:id="rId275" display="http://wikipeba.com/statslab13/player.php?player_id=3010"/>
    <hyperlink ref="C139" r:id="rId276" display="http://wikipeba.com/statslab13/team_hist.php?team_id=84&amp;page=year&amp;year=2018"/>
    <hyperlink ref="B140" r:id="rId277" display="http://wikipeba.com/statslab13/player.php?player_id=7268"/>
    <hyperlink ref="C140" r:id="rId278" display="http://wikipeba.com/statslab13/team_hist.php?team_id=84&amp;page=year&amp;year=2018"/>
    <hyperlink ref="B141" r:id="rId279" display="http://wikipeba.com/statslab13/player.php?player_id=4468"/>
    <hyperlink ref="C141" r:id="rId280" display="http://wikipeba.com/statslab13/team_hist.php?team_id=96&amp;page=year&amp;year=2018"/>
    <hyperlink ref="B142" r:id="rId281" display="http://wikipeba.com/statslab13/player.php?player_id=1842"/>
    <hyperlink ref="C142" r:id="rId282" display="http://wikipeba.com/statslab13/team_hist.php?team_id=100&amp;page=year&amp;year=2018"/>
    <hyperlink ref="B143" r:id="rId283" display="http://wikipeba.com/statslab13/player.php?player_id=4573"/>
    <hyperlink ref="C143" r:id="rId284" display="http://wikipeba.com/statslab13/team_hist.php?team_id=83&amp;page=year&amp;year=2018"/>
    <hyperlink ref="B144" r:id="rId285" display="http://wikipeba.com/statslab13/player.php?player_id=126"/>
    <hyperlink ref="C144" r:id="rId286" display="http://wikipeba.com/statslab13/team_hist.php?team_id=93&amp;page=year&amp;year=2018"/>
    <hyperlink ref="B145" r:id="rId287" display="http://wikipeba.com/statslab13/player.php?player_id=4086"/>
    <hyperlink ref="C145" r:id="rId288" display="http://wikipeba.com/statslab13/team_hist.php?team_id=97&amp;page=year&amp;year=2018"/>
    <hyperlink ref="B146" r:id="rId289" display="http://wikipeba.com/statslab13/player.php?player_id=1065"/>
    <hyperlink ref="C146" r:id="rId290" display="http://wikipeba.com/statslab13/team_hist.php?team_id=79&amp;page=year&amp;year=2018"/>
    <hyperlink ref="B147" r:id="rId291" display="http://wikipeba.com/statslab13/player.php?player_id=1510"/>
    <hyperlink ref="C147" r:id="rId292" display="http://wikipeba.com/statslab13/team_hist.php?team_id=88&amp;page=year&amp;year=2018"/>
    <hyperlink ref="B148" r:id="rId293" display="http://wikipeba.com/statslab13/player.php?player_id=3351"/>
    <hyperlink ref="C148" r:id="rId294" display="http://wikipeba.com/statslab13/team_hist.php?team_id=90&amp;page=year&amp;year=2018"/>
    <hyperlink ref="B149" r:id="rId295" display="http://wikipeba.com/statslab13/player.php?player_id=10180"/>
    <hyperlink ref="C149" r:id="rId296" display="http://wikipeba.com/statslab13/team_hist.php?team_id=87&amp;page=year&amp;year=2018"/>
    <hyperlink ref="B150" r:id="rId297" display="http://wikipeba.com/statslab13/player.php?player_id=10694"/>
    <hyperlink ref="C150" r:id="rId298" display="http://wikipeba.com/statslab13/team_hist.php?team_id=79&amp;page=year&amp;year=2018"/>
    <hyperlink ref="B151" r:id="rId299" display="http://wikipeba.com/statslab13/player.php?player_id=10686"/>
    <hyperlink ref="C151" r:id="rId300" display="http://wikipeba.com/statslab13/team_hist.php?team_id=90&amp;page=year&amp;year=2018"/>
    <hyperlink ref="B152" r:id="rId301" display="http://wikipeba.com/statslab13/player.php?player_id=8899"/>
    <hyperlink ref="C152" r:id="rId302" display="http://wikipeba.com/statslab13/team_hist.php?team_id=87&amp;page=year&amp;year=2018"/>
    <hyperlink ref="B153" r:id="rId303" display="http://wikipeba.com/statslab13/player.php?player_id=1599"/>
    <hyperlink ref="C153" r:id="rId304" display="http://wikipeba.com/statslab13/team_hist.php?team_id=97&amp;page=year&amp;year=2018"/>
    <hyperlink ref="B154" r:id="rId305" display="http://wikipeba.com/statslab13/player.php?player_id=11200"/>
    <hyperlink ref="C154" r:id="rId306" display="http://wikipeba.com/statslab13/team_hist.php?team_id=91&amp;page=year&amp;year=2018"/>
    <hyperlink ref="B155" r:id="rId307" display="http://wikipeba.com/statslab13/player.php?player_id=7798"/>
    <hyperlink ref="C155" r:id="rId308" display="http://wikipeba.com/statslab13/team_hist.php?team_id=93&amp;page=year&amp;year=2018"/>
    <hyperlink ref="B156" r:id="rId309" display="http://wikipeba.com/statslab13/player.php?player_id=11960"/>
    <hyperlink ref="C156" r:id="rId310" display="http://wikipeba.com/statslab13/team_hist.php?team_id=88&amp;page=year&amp;year=2018"/>
    <hyperlink ref="B157" r:id="rId311" display="http://wikipeba.com/statslab13/player.php?player_id=7829"/>
    <hyperlink ref="C157" r:id="rId312" display="http://wikipeba.com/statslab13/team_hist.php?team_id=77&amp;page=year&amp;year=2018"/>
    <hyperlink ref="B158" r:id="rId313" display="http://wikipeba.com/statslab13/player.php?player_id=3174"/>
    <hyperlink ref="C158" r:id="rId314" display="http://wikipeba.com/statslab13/team_hist.php?team_id=96&amp;page=year&amp;year=2018"/>
    <hyperlink ref="B159" r:id="rId315" display="http://wikipeba.com/statslab13/player.php?player_id=3804"/>
    <hyperlink ref="C159" r:id="rId316" display="http://wikipeba.com/statslab13/team_hist.php?team_id=95&amp;page=year&amp;year=2018"/>
    <hyperlink ref="B160" r:id="rId317" display="http://wikipeba.com/statslab13/player.php?player_id=13719"/>
    <hyperlink ref="C160" r:id="rId318" display="http://wikipeba.com/statslab13/team_hist.php?team_id=80&amp;page=year&amp;year=2018"/>
    <hyperlink ref="B161" r:id="rId319" display="http://wikipeba.com/statslab13/player.php?player_id=1689"/>
    <hyperlink ref="C161" r:id="rId320" display="http://wikipeba.com/statslab13/team_hist.php?team_id=93&amp;page=year&amp;year=2018"/>
    <hyperlink ref="B162" r:id="rId321" display="http://wikipeba.com/statslab13/player.php?player_id=3209"/>
    <hyperlink ref="C162" r:id="rId322" display="http://wikipeba.com/statslab13/team_hist.php?team_id=81&amp;page=year&amp;year=2018"/>
    <hyperlink ref="B163" r:id="rId323" display="http://wikipeba.com/statslab13/player.php?player_id=1294"/>
    <hyperlink ref="C163" r:id="rId324" display="http://wikipeba.com/statslab13/team_hist.php?team_id=91&amp;page=year&amp;year=2018"/>
    <hyperlink ref="B164" r:id="rId325" display="http://wikipeba.com/statslab13/player.php?player_id=8847"/>
    <hyperlink ref="C164" r:id="rId326" display="http://wikipeba.com/statslab13/team_hist.php?team_id=79&amp;page=year&amp;year=2018"/>
    <hyperlink ref="B165" r:id="rId327" display="http://wikipeba.com/statslab13/player.php?player_id=11370"/>
    <hyperlink ref="C165" r:id="rId328" display="http://wikipeba.com/statslab13/team_hist.php?team_id=85&amp;page=year&amp;year=2018"/>
    <hyperlink ref="B166" r:id="rId329" display="http://wikipeba.com/statslab13/player.php?player_id=11162"/>
    <hyperlink ref="C166" r:id="rId330" display="http://wikipeba.com/statslab13/team_hist.php?team_id=89&amp;page=year&amp;year=2018"/>
    <hyperlink ref="B167" r:id="rId331" display="http://wikipeba.com/statslab13/player.php?player_id=4132"/>
    <hyperlink ref="C167" r:id="rId332" display="http://wikipeba.com/statslab13/team_hist.php?team_id=85&amp;page=year&amp;year=2018"/>
    <hyperlink ref="B168" r:id="rId333" display="http://wikipeba.com/statslab13/player.php?player_id=10139"/>
    <hyperlink ref="C168" r:id="rId334" display="http://wikipeba.com/statslab13/team_hist.php?team_id=96&amp;page=year&amp;year=2018"/>
    <hyperlink ref="B169" r:id="rId335" display="http://wikipeba.com/statslab13/player.php?player_id=1258"/>
    <hyperlink ref="C169" r:id="rId336" display="http://wikipeba.com/statslab13/team_hist.php?team_id=93&amp;page=year&amp;year=2018"/>
    <hyperlink ref="B170" r:id="rId337" display="http://wikipeba.com/statslab13/player.php?player_id=9799"/>
    <hyperlink ref="C170" r:id="rId338" display="http://wikipeba.com/statslab13/team_hist.php?team_id=78&amp;page=year&amp;year=2018"/>
    <hyperlink ref="B171" r:id="rId339" display="http://wikipeba.com/statslab13/player.php?player_id=138"/>
    <hyperlink ref="C171" r:id="rId340" display="http://wikipeba.com/statslab13/team_hist.php?team_id=85&amp;page=year&amp;year=2018"/>
    <hyperlink ref="B172" r:id="rId341" display="http://wikipeba.com/statslab13/player.php?player_id=4861"/>
    <hyperlink ref="C172" r:id="rId342" display="http://wikipeba.com/statslab13/team_hist.php?team_id=96&amp;page=year&amp;year=2018"/>
    <hyperlink ref="B173" r:id="rId343" display="http://wikipeba.com/statslab13/player.php?player_id=4300"/>
    <hyperlink ref="C173" r:id="rId344" display="http://wikipeba.com/statslab13/team_hist.php?team_id=93&amp;page=year&amp;year=2018"/>
    <hyperlink ref="B174" r:id="rId345" display="http://wikipeba.com/statslab13/player.php?player_id=9692"/>
    <hyperlink ref="C174" r:id="rId346" display="http://wikipeba.com/statslab13/team_hist.php?team_id=92&amp;page=year&amp;year=2018"/>
    <hyperlink ref="B175" r:id="rId347" display="http://wikipeba.com/statslab13/player.php?player_id=13619"/>
    <hyperlink ref="C175" r:id="rId348" display="http://wikipeba.com/statslab13/team_hist.php?team_id=87&amp;page=year&amp;year=2018"/>
    <hyperlink ref="B176" r:id="rId349" display="http://wikipeba.com/statslab13/player.php?player_id=3246"/>
    <hyperlink ref="C176" r:id="rId350" display="http://wikipeba.com/statslab13/team_hist.php?team_id=90&amp;page=year&amp;year=2018"/>
    <hyperlink ref="B177" r:id="rId351" display="http://wikipeba.com/statslab13/player.php?player_id=12285"/>
    <hyperlink ref="C177" r:id="rId352" display="http://wikipeba.com/statslab13/team_hist.php?team_id=77&amp;page=year&amp;year=2018"/>
    <hyperlink ref="B178" r:id="rId353" display="http://wikipeba.com/statslab13/player.php?player_id=3377"/>
    <hyperlink ref="C178" r:id="rId354" display="http://wikipeba.com/statslab13/team_hist.php?team_id=82&amp;page=year&amp;year=2018"/>
    <hyperlink ref="B179" r:id="rId355" display="http://wikipeba.com/statslab13/player.php?player_id=9906"/>
    <hyperlink ref="C179" r:id="rId356" display="http://wikipeba.com/statslab13/team_hist.php?team_id=78&amp;page=year&amp;year=2018"/>
    <hyperlink ref="B180" r:id="rId357" display="http://wikipeba.com/statslab13/player.php?player_id=5918"/>
    <hyperlink ref="C180" r:id="rId358" display="http://wikipeba.com/statslab13/team_hist.php?team_id=85&amp;page=year&amp;year=2018"/>
    <hyperlink ref="B181" r:id="rId359" display="http://wikipeba.com/statslab13/player.php?player_id=10825"/>
    <hyperlink ref="C181" r:id="rId360" display="http://wikipeba.com/statslab13/team_hist.php?team_id=93&amp;page=year&amp;year=2018"/>
    <hyperlink ref="B182" r:id="rId361" display="http://wikipeba.com/statslab13/player.php?player_id=450"/>
    <hyperlink ref="C182" r:id="rId362" display="http://wikipeba.com/statslab13/team_hist.php?team_id=79&amp;page=year&amp;year=2018"/>
    <hyperlink ref="B183" r:id="rId363" display="http://wikipeba.com/statslab13/player.php?player_id=10740"/>
    <hyperlink ref="C183" r:id="rId364" display="http://wikipeba.com/statslab13/team_hist.php?team_id=94&amp;page=year&amp;year=2018"/>
    <hyperlink ref="B184" r:id="rId365" display="http://wikipeba.com/statslab13/player.php?player_id=413"/>
    <hyperlink ref="C184" r:id="rId366" display="http://wikipeba.com/statslab13/team_hist.php?team_id=90&amp;page=year&amp;year=2018"/>
    <hyperlink ref="B185" r:id="rId367" display="http://wikipeba.com/statslab13/player.php?player_id=4119"/>
    <hyperlink ref="C185" r:id="rId368" display="http://wikipeba.com/statslab13/team_hist.php?team_id=77&amp;page=year&amp;year=2018"/>
    <hyperlink ref="B186" r:id="rId369" display="http://wikipeba.com/statslab13/player.php?player_id=3937"/>
    <hyperlink ref="C186" r:id="rId370" display="http://wikipeba.com/statslab13/team_hist.php?team_id=94&amp;page=year&amp;year=2018"/>
    <hyperlink ref="B187" r:id="rId371" display="http://wikipeba.com/statslab13/player.php?player_id=4670"/>
    <hyperlink ref="C187" r:id="rId372" display="http://wikipeba.com/statslab13/team_hist.php?team_id=89&amp;page=year&amp;year=2018"/>
    <hyperlink ref="B188" r:id="rId373" display="http://wikipeba.com/statslab13/player.php?player_id=11103"/>
    <hyperlink ref="C188" r:id="rId374" display="http://wikipeba.com/statslab13/team_hist.php?team_id=100&amp;page=year&amp;year=2018"/>
    <hyperlink ref="B189" r:id="rId375" display="http://wikipeba.com/statslab13/player.php?player_id=2056"/>
    <hyperlink ref="C189" r:id="rId376" display="http://wikipeba.com/statslab13/team_hist.php?team_id=95&amp;page=year&amp;year=2018"/>
    <hyperlink ref="B190" r:id="rId377" display="http://wikipeba.com/statslab13/player.php?player_id=6723"/>
    <hyperlink ref="C190" r:id="rId378" display="http://wikipeba.com/statslab13/team_hist.php?team_id=81&amp;page=year&amp;year=2018"/>
    <hyperlink ref="B191" r:id="rId379" display="http://wikipeba.com/statslab13/player.php?player_id=6415"/>
    <hyperlink ref="C191" r:id="rId380" display="http://wikipeba.com/statslab13/team_hist.php?team_id=97&amp;page=year&amp;year=2018"/>
    <hyperlink ref="B192" r:id="rId381" display="http://wikipeba.com/statslab13/player.php?player_id=10850"/>
    <hyperlink ref="C192" r:id="rId382" display="http://wikipeba.com/statslab13/team_hist.php?team_id=93&amp;page=year&amp;year=2018"/>
    <hyperlink ref="B193" r:id="rId383" display="http://wikipeba.com/statslab13/player.php?player_id=3697"/>
    <hyperlink ref="C193" r:id="rId384" display="http://wikipeba.com/statslab13/team_hist.php?team_id=92&amp;page=year&amp;year=2018"/>
    <hyperlink ref="B194" r:id="rId385" display="http://wikipeba.com/statslab13/player.php?player_id=11112"/>
    <hyperlink ref="C194" r:id="rId386" display="http://wikipeba.com/statslab13/team_hist.php?team_id=95&amp;page=year&amp;year=2018"/>
    <hyperlink ref="B195" r:id="rId387" display="http://wikipeba.com/statslab13/player.php?player_id=11206"/>
    <hyperlink ref="C195" r:id="rId388" display="http://wikipeba.com/statslab13/team_hist.php?team_id=95&amp;page=year&amp;year=2018"/>
    <hyperlink ref="B196" r:id="rId389" display="http://wikipeba.com/statslab13/player.php?player_id=9776"/>
    <hyperlink ref="C196" r:id="rId390" display="http://wikipeba.com/statslab13/team_hist.php?team_id=97&amp;page=year&amp;year=2018"/>
    <hyperlink ref="B197" r:id="rId391" display="http://wikipeba.com/statslab13/player.php?player_id=12317"/>
    <hyperlink ref="C197" r:id="rId392" display="http://wikipeba.com/statslab13/team_hist.php?team_id=80&amp;page=year&amp;year=2018"/>
    <hyperlink ref="B198" r:id="rId393" display="http://wikipeba.com/statslab13/player.php?player_id=1231"/>
    <hyperlink ref="C198" r:id="rId394" display="http://wikipeba.com/statslab13/team_hist.php?team_id=86&amp;page=year&amp;year=2018"/>
    <hyperlink ref="B199" r:id="rId395" display="http://wikipeba.com/statslab13/player.php?player_id=3693"/>
    <hyperlink ref="C199" r:id="rId396" display="http://wikipeba.com/statslab13/team_hist.php?team_id=92&amp;page=year&amp;year=2018"/>
    <hyperlink ref="B200" r:id="rId397" display="http://wikipeba.com/statslab13/player.php?player_id=1421"/>
    <hyperlink ref="C200" r:id="rId398" display="http://wikipeba.com/statslab13/team_hist.php?team_id=77&amp;page=year&amp;year=2018"/>
    <hyperlink ref="B201" r:id="rId399" display="http://wikipeba.com/statslab13/player.php?player_id=918"/>
    <hyperlink ref="C201" r:id="rId400" display="http://wikipeba.com/statslab13/team_hist.php?team_id=88&amp;page=year&amp;year=2018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Y203"/>
  <sheetViews>
    <sheetView topLeftCell="A3" workbookViewId="0">
      <selection activeCell="G14" sqref="G14"/>
    </sheetView>
  </sheetViews>
  <sheetFormatPr defaultRowHeight="15"/>
  <cols>
    <col min="1" max="1" width="4.42578125" bestFit="1" customWidth="1"/>
    <col min="2" max="2" width="22.5703125" bestFit="1" customWidth="1"/>
    <col min="3" max="4" width="4.5703125" bestFit="1" customWidth="1"/>
    <col min="5" max="5" width="5.7109375" bestFit="1" customWidth="1"/>
    <col min="23" max="23" width="8" bestFit="1" customWidth="1"/>
    <col min="24" max="24" width="9.28515625" bestFit="1" customWidth="1"/>
  </cols>
  <sheetData>
    <row r="1" spans="1:25">
      <c r="C1">
        <v>3</v>
      </c>
      <c r="D1">
        <v>4</v>
      </c>
      <c r="E1">
        <v>2</v>
      </c>
      <c r="F1">
        <v>23</v>
      </c>
      <c r="G1">
        <v>23</v>
      </c>
      <c r="H1">
        <v>24</v>
      </c>
      <c r="I1">
        <v>24</v>
      </c>
    </row>
    <row r="2" spans="1:25" ht="15.75" thickBot="1">
      <c r="F2">
        <f>MIN(Batters1!$F$2:$F$101)</f>
        <v>2017</v>
      </c>
      <c r="G2">
        <f>MAX(Batters2!$F$2:$F$101)</f>
        <v>2018</v>
      </c>
      <c r="H2">
        <f>F2</f>
        <v>2017</v>
      </c>
      <c r="I2">
        <f>G2</f>
        <v>2018</v>
      </c>
      <c r="J2">
        <v>3</v>
      </c>
      <c r="K2">
        <v>8</v>
      </c>
      <c r="L2">
        <v>2</v>
      </c>
      <c r="M2">
        <v>7</v>
      </c>
    </row>
    <row r="3" spans="1:25" s="12" customFormat="1" ht="15.75" thickBot="1">
      <c r="A3" s="1" t="s">
        <v>0</v>
      </c>
      <c r="B3" s="2" t="s">
        <v>1</v>
      </c>
      <c r="C3" s="13" t="s">
        <v>3</v>
      </c>
      <c r="D3" s="13" t="s">
        <v>4</v>
      </c>
      <c r="E3" s="13" t="s">
        <v>307</v>
      </c>
      <c r="F3" s="12" t="s">
        <v>195</v>
      </c>
      <c r="G3" s="12" t="s">
        <v>196</v>
      </c>
      <c r="H3" s="12" t="s">
        <v>197</v>
      </c>
      <c r="I3" s="12" t="s">
        <v>198</v>
      </c>
      <c r="J3" s="12" t="str">
        <f>"z"&amp;F3</f>
        <v>zVORP1</v>
      </c>
      <c r="K3" s="12" t="str">
        <f>"z"&amp;G3</f>
        <v>zVORP2</v>
      </c>
      <c r="L3" s="12" t="str">
        <f>"z"&amp;H3</f>
        <v>zLW1</v>
      </c>
      <c r="M3" s="12" t="str">
        <f>"z"&amp;I3</f>
        <v>zLW2</v>
      </c>
      <c r="N3" s="12" t="s">
        <v>441</v>
      </c>
      <c r="O3" s="12" t="s">
        <v>199</v>
      </c>
      <c r="P3" s="12" t="s">
        <v>435</v>
      </c>
      <c r="Q3" s="12" t="s">
        <v>439</v>
      </c>
      <c r="R3" s="12" t="s">
        <v>436</v>
      </c>
      <c r="S3" s="12" t="s">
        <v>200</v>
      </c>
      <c r="T3" s="12" t="s">
        <v>438</v>
      </c>
      <c r="U3" s="12" t="s">
        <v>306</v>
      </c>
      <c r="V3" s="12" t="s">
        <v>337</v>
      </c>
      <c r="W3" s="12" t="s">
        <v>338</v>
      </c>
      <c r="X3" s="12" t="s">
        <v>341</v>
      </c>
      <c r="Y3" s="12" t="s">
        <v>339</v>
      </c>
    </row>
    <row r="4" spans="1:25" ht="15.75" thickBot="1">
      <c r="A4">
        <f>RANK($G4,$G$4:$G$1203)</f>
        <v>5</v>
      </c>
      <c r="B4" s="4" t="s">
        <v>519</v>
      </c>
      <c r="C4" t="str">
        <f>IF(ISNA(VLOOKUP($B4,Pitchers2!$B$1:$Y$1001,C$1,FALSE)),"",VLOOKUP($B4,Pitchers2!$B$1:$Y$1001,C$1,FALSE))</f>
        <v>SP</v>
      </c>
      <c r="D4">
        <f>IF(ISNA(VLOOKUP($B4,Pitchers2!$B$1:$Y$1001,D$1,FALSE)),"",VLOOKUP($B4,Pitchers2!$B$1:$Y$1001,D$1,FALSE)+1)</f>
        <v>25</v>
      </c>
      <c r="E4" t="str">
        <f>IF(ISNA(VLOOKUP($B4,Pitchers2!$B$1:$Y$1001,E$1,FALSE)),"",VLOOKUP($B4,Pitchers2!$B$1:$Y$1001,E$1,FALSE))</f>
        <v>YUM</v>
      </c>
      <c r="F4">
        <f>IF(ISNA(VLOOKUP($B4,Pitchers1!$B$1:$Y$991,F$1,FALSE)),"",VLOOKUP($B4,Pitchers1!$B$1:$Y$991,F$1,FALSE))</f>
        <v>48.5</v>
      </c>
      <c r="G4">
        <f>IF(ISNA(VLOOKUP($B4,Pitchers2!$B$1:$Y$1001,G$1,FALSE)),"",VLOOKUP($B4,Pitchers2!$B$1:$Y$1001,G$1,FALSE))</f>
        <v>60</v>
      </c>
      <c r="H4" s="16">
        <f>IF(ISNA(VLOOKUP($B4,Pitchers1!$B$1:$Y$991,H$1,FALSE)),"",VLOOKUP($B4,Pitchers1!$B$1:$Y$991,H$1,FALSE))</f>
        <v>374</v>
      </c>
      <c r="I4" s="16">
        <f>IF(ISNA(VLOOKUP($B4,Pitchers2!$B$1:$Y$1001,I$1,FALSE)),"",VLOOKUP($B4,Pitchers2!$B$1:$Y$1001,I$1,FALSE))</f>
        <v>459.09999999999991</v>
      </c>
      <c r="J4" s="11">
        <f>IF(F4="",-1,(F4-AVERAGE(F$4:F$1003))/STDEV(F$4:F$1003))</f>
        <v>2.0332420932518378</v>
      </c>
      <c r="K4" s="11">
        <f>IF(G4="",-1,(G4-AVERAGE(G$4:G$1003))/STDEV(G$4:G$1003))</f>
        <v>2.7177907639331211</v>
      </c>
      <c r="L4" s="11">
        <f>IF(H4="",-1,(H4-AVERAGE(H$4:H$1003))/STDEV(H$4:H$1003))</f>
        <v>1.597359330765963</v>
      </c>
      <c r="M4" s="11">
        <f>IF(I4="",-1,(I4-AVERAGE(I$4:I$1003))/STDEV(I$4:I$1003))</f>
        <v>2.3842081194565372</v>
      </c>
      <c r="N4" s="11">
        <f>($J$2*J4+$K$2*K4+$L$2*L4+$M$2*M4+3*AVERAGE(J4:K4)+2*AVERAGE(L4:M4))/(SUM($J$2:$M$2)+5)</f>
        <v>2.3533737849979244</v>
      </c>
      <c r="O4" s="11">
        <f>($J$2*J4+$K$2*K4+$L$2*L4+$M$2*M4+3*AVERAGE(J4:K4)+2*AVERAGE(L4:M4))/(SUM($J$2:$M$2)+5)+P4+Q4</f>
        <v>3.0533737849979246</v>
      </c>
      <c r="P4">
        <f>VLOOKUP(D4,COND!$A$2:$B$35,2,FALSE)</f>
        <v>0.5</v>
      </c>
      <c r="Q4">
        <f>VLOOKUP(C4,COND!$D$2:$E$14,2,FALSE)</f>
        <v>0.2</v>
      </c>
      <c r="R4" s="11">
        <f>STANDARDIZE(O4,AVERAGE($O$4:$O$203),STDEV($O$4:$O$203))</f>
        <v>2.8089775448071888</v>
      </c>
      <c r="S4" s="14">
        <f>RANK(O4,$O$4:$O$1003)</f>
        <v>1</v>
      </c>
      <c r="T4" s="14">
        <f>RANK(R4,$R$4:$R$203)</f>
        <v>1</v>
      </c>
      <c r="U4">
        <f>IF(F4="",0,F4)+IF(G4="",0,G4)</f>
        <v>108.5</v>
      </c>
      <c r="V4">
        <f>MAX($U$4:$U$203)-U4</f>
        <v>16.800000000000011</v>
      </c>
      <c r="W4">
        <f>VLOOKUP(B4,Summary!$Q$3:$U$575,5,FALSE)</f>
        <v>2</v>
      </c>
      <c r="X4" s="15">
        <f>AVERAGE(F4:G4)+AVERAGE(F4:G4)/(ABS(F4-G4))</f>
        <v>58.967391304347828</v>
      </c>
      <c r="Y4" s="15">
        <f>AVERAGE(H4:I4)+AVERAGE(H4:I4)/(ABS(I4-H4))</f>
        <v>421.44482961222087</v>
      </c>
    </row>
    <row r="5" spans="1:25" ht="15.75" thickBot="1">
      <c r="A5">
        <f>RANK($G5,$G$4:$G$1203)</f>
        <v>11</v>
      </c>
      <c r="B5" s="4" t="s">
        <v>144</v>
      </c>
      <c r="C5" t="str">
        <f>IF(ISNA(VLOOKUP($B5,Pitchers2!$B$1:$Y$1001,C$1,FALSE)),"",VLOOKUP($B5,Pitchers2!$B$1:$Y$1001,C$1,FALSE))</f>
        <v>SP</v>
      </c>
      <c r="D5">
        <f>IF(ISNA(VLOOKUP($B5,Pitchers2!$B$1:$Y$1001,D$1,FALSE)),"",VLOOKUP($B5,Pitchers2!$B$1:$Y$1001,D$1,FALSE)+1)</f>
        <v>29</v>
      </c>
      <c r="E5" t="str">
        <f>IF(ISNA(VLOOKUP($B5,Pitchers2!$B$1:$Y$1001,E$1,FALSE)),"",VLOOKUP($B5,Pitchers2!$B$1:$Y$1001,E$1,FALSE))</f>
        <v>FLA</v>
      </c>
      <c r="F5">
        <f>IF(ISNA(VLOOKUP($B5,Pitchers1!$B$1:$Y$991,F$1,FALSE)),"",VLOOKUP($B5,Pitchers1!$B$1:$Y$991,F$1,FALSE))</f>
        <v>61.5</v>
      </c>
      <c r="G5">
        <f>IF(ISNA(VLOOKUP($B5,Pitchers2!$B$1:$Y$1001,G$1,FALSE)),"",VLOOKUP($B5,Pitchers2!$B$1:$Y$1001,G$1,FALSE))</f>
        <v>55.3</v>
      </c>
      <c r="H5" s="16">
        <f>IF(ISNA(VLOOKUP($B5,Pitchers1!$B$1:$Y$991,H$1,FALSE)),"",VLOOKUP($B5,Pitchers1!$B$1:$Y$991,H$1,FALSE))</f>
        <v>550</v>
      </c>
      <c r="I5" s="16">
        <f>IF(ISNA(VLOOKUP($B5,Pitchers2!$B$1:$Y$1001,I$1,FALSE)),"",VLOOKUP($B5,Pitchers2!$B$1:$Y$1001,I$1,FALSE))</f>
        <v>467.90000000000009</v>
      </c>
      <c r="J5" s="11">
        <f>IF(F5="",-1,(F5-AVERAGE(F$4:F$1003))/STDEV(F$4:F$1003))</f>
        <v>3.0506144302189013</v>
      </c>
      <c r="K5" s="11">
        <f>IF(G5="",-1,(G5-AVERAGE(G$4:G$1003))/STDEV(G$4:G$1003))</f>
        <v>2.3920702995753715</v>
      </c>
      <c r="L5" s="11">
        <f>IF(H5="",-1,(H5-AVERAGE(H$4:H$1003))/STDEV(H$4:H$1003))</f>
        <v>3.174184102571818</v>
      </c>
      <c r="M5" s="11">
        <f>IF(I5="",-1,(I5-AVERAGE(I$4:I$1003))/STDEV(I$4:I$1003))</f>
        <v>2.4601788676346432</v>
      </c>
      <c r="N5" s="11">
        <f>($J$2*J5+$K$2*K5+$L$2*L5+$M$2*M5+3*AVERAGE(J5:K5)+2*AVERAGE(L5:M5))/(SUM($J$2:$M$2)+5)</f>
        <v>2.6262566412297472</v>
      </c>
      <c r="O5" s="11">
        <f>($J$2*J5+$K$2*K5+$L$2*L5+$M$2*M5+3*AVERAGE(J5:K5)+2*AVERAGE(L5:M5))/(SUM($J$2:$M$2)+5)+P5+Q5</f>
        <v>3.0262566412297476</v>
      </c>
      <c r="P5">
        <f>VLOOKUP(D5,COND!$A$2:$B$35,2,FALSE)</f>
        <v>0.2</v>
      </c>
      <c r="Q5">
        <f>VLOOKUP(C5,COND!$D$2:$E$14,2,FALSE)</f>
        <v>0.2</v>
      </c>
      <c r="R5" s="11">
        <f>STANDARDIZE(O5,AVERAGE($O$4:$O$203),STDEV($O$4:$O$203))</f>
        <v>2.7828701870608672</v>
      </c>
      <c r="S5" s="14">
        <f>RANK(O5,$O$4:$O$1003)</f>
        <v>2</v>
      </c>
      <c r="T5" s="14">
        <f>RANK(R5,$R$4:$R$203)</f>
        <v>2</v>
      </c>
      <c r="U5">
        <f>IF(F5="",0,F5)+IF(G5="",0,G5)</f>
        <v>116.8</v>
      </c>
      <c r="V5">
        <f>MAX($U$4:$U$203)-U5</f>
        <v>8.5000000000000142</v>
      </c>
      <c r="W5">
        <f>VLOOKUP(B5,Summary!$Q$3:$U$575,5,FALSE)</f>
        <v>1</v>
      </c>
      <c r="X5" s="15">
        <f>AVERAGE(F5:G5)+AVERAGE(F5:G5)/(ABS(F5-G5))</f>
        <v>67.819354838709671</v>
      </c>
      <c r="Y5" s="15">
        <f>AVERAGE(H5:I5)+AVERAGE(H5:I5)/(ABS(I5-H5))</f>
        <v>515.14914738124241</v>
      </c>
    </row>
    <row r="6" spans="1:25" ht="15.75" thickBot="1">
      <c r="A6">
        <f>RANK($G6,$G$4:$G$1203)</f>
        <v>2</v>
      </c>
      <c r="B6" s="7" t="s">
        <v>520</v>
      </c>
      <c r="C6" t="str">
        <f>IF(ISNA(VLOOKUP($B6,Pitchers2!$B$1:$Y$1001,C$1,FALSE)),"",VLOOKUP($B6,Pitchers2!$B$1:$Y$1001,C$1,FALSE))</f>
        <v>SP</v>
      </c>
      <c r="D6">
        <f>IF(ISNA(VLOOKUP($B6,Pitchers2!$B$1:$Y$1001,D$1,FALSE)),"",VLOOKUP($B6,Pitchers2!$B$1:$Y$1001,D$1,FALSE)+1)</f>
        <v>23</v>
      </c>
      <c r="E6" t="str">
        <f>IF(ISNA(VLOOKUP($B6,Pitchers2!$B$1:$Y$1001,E$1,FALSE)),"",VLOOKUP($B6,Pitchers2!$B$1:$Y$1001,E$1,FALSE))</f>
        <v>CST</v>
      </c>
      <c r="F6">
        <f>IF(ISNA(VLOOKUP($B6,Pitchers1!$B$1:$Y$991,F$1,FALSE)),"",VLOOKUP($B6,Pitchers1!$B$1:$Y$991,F$1,FALSE))</f>
        <v>47.8</v>
      </c>
      <c r="G6">
        <f>IF(ISNA(VLOOKUP($B6,Pitchers2!$B$1:$Y$1001,G$1,FALSE)),"",VLOOKUP($B6,Pitchers2!$B$1:$Y$1001,G$1,FALSE))</f>
        <v>61.6</v>
      </c>
      <c r="H6" s="16">
        <f>IF(ISNA(VLOOKUP($B6,Pitchers1!$B$1:$Y$991,H$1,FALSE)),"",VLOOKUP($B6,Pitchers1!$B$1:$Y$991,H$1,FALSE))</f>
        <v>331.90000000000009</v>
      </c>
      <c r="I6" s="16">
        <f>IF(ISNA(VLOOKUP($B6,Pitchers2!$B$1:$Y$1001,I$1,FALSE)),"",VLOOKUP($B6,Pitchers2!$B$1:$Y$1001,I$1,FALSE))</f>
        <v>414</v>
      </c>
      <c r="J6" s="11">
        <f>IF(F6="",-1,(F6-AVERAGE(F$4:F$1003))/STDEV(F$4:F$1003))</f>
        <v>1.978460505876688</v>
      </c>
      <c r="K6" s="11">
        <f>IF(G6="",-1,(G6-AVERAGE(G$4:G$1003))/STDEV(G$4:G$1003))</f>
        <v>2.8286743262676741</v>
      </c>
      <c r="L6" s="11">
        <f>IF(H6="",-1,(H6-AVERAGE(H$4:H$1003))/STDEV(H$4:H$1003))</f>
        <v>1.2201756779646769</v>
      </c>
      <c r="M6" s="11">
        <f>IF(I6="",-1,(I6-AVERAGE(I$4:I$1003))/STDEV(I$4:I$1003))</f>
        <v>1.9948580350437528</v>
      </c>
      <c r="N6" s="11">
        <f>($J$2*J6+$K$2*K6+$L$2*L6+$M$2*M6+3*AVERAGE(J6:K6)+2*AVERAGE(L6:M6))/(SUM($J$2:$M$2)+5)</f>
        <v>2.2157947876092821</v>
      </c>
      <c r="O6" s="11">
        <f>N6+P6+Q6</f>
        <v>2.9157947876092822</v>
      </c>
      <c r="P6">
        <f>VLOOKUP(D6,COND!$A$2:$B$35,2,FALSE)</f>
        <v>0.5</v>
      </c>
      <c r="Q6">
        <f>VLOOKUP(C6,COND!$D$2:$E$14,2,FALSE)</f>
        <v>0.2</v>
      </c>
      <c r="R6" s="11">
        <f>STANDARDIZE(O6,AVERAGE($O$4:$O$203),STDEV($O$4:$O$203))</f>
        <v>2.6765217030743047</v>
      </c>
      <c r="S6" s="14">
        <f>RANK(O6,$O$4:$O$1003)</f>
        <v>3</v>
      </c>
      <c r="T6" s="14">
        <f>RANK(R6,$R$4:$R$203)</f>
        <v>3</v>
      </c>
      <c r="U6">
        <f>IF(F6="",0,F6)+IF(G6="",0,G6)</f>
        <v>109.4</v>
      </c>
      <c r="V6">
        <f>MAX($U$4:$U$203)-U6</f>
        <v>15.900000000000006</v>
      </c>
      <c r="W6">
        <f>VLOOKUP(B6,Summary!$Q$3:$U$575,5,FALSE)</f>
        <v>6</v>
      </c>
      <c r="X6" s="15">
        <f>AVERAGE(F6:G6)+AVERAGE(F6:G6)/(ABS(F6-G6))</f>
        <v>58.663768115942034</v>
      </c>
      <c r="Y6" s="15">
        <f>AVERAGE(H6:I6)+AVERAGE(H6:I6)/(ABS(I6-H6))</f>
        <v>377.49263093788068</v>
      </c>
    </row>
    <row r="7" spans="1:25" ht="15.75" thickBot="1">
      <c r="A7">
        <f>RANK($G7,$G$4:$G$1203)</f>
        <v>4</v>
      </c>
      <c r="B7" s="7" t="s">
        <v>516</v>
      </c>
      <c r="C7" t="str">
        <f>IF(ISNA(VLOOKUP($B7,Pitchers2!$B$1:$Y$1001,C$1,FALSE)),"",VLOOKUP($B7,Pitchers2!$B$1:$Y$1001,C$1,FALSE))</f>
        <v>SP</v>
      </c>
      <c r="D7">
        <f>IF(ISNA(VLOOKUP($B7,Pitchers2!$B$1:$Y$1001,D$1,FALSE)),"",VLOOKUP($B7,Pitchers2!$B$1:$Y$1001,D$1,FALSE)+1)</f>
        <v>25</v>
      </c>
      <c r="E7" t="str">
        <f>IF(ISNA(VLOOKUP($B7,Pitchers2!$B$1:$Y$1001,E$1,FALSE)),"",VLOOKUP($B7,Pitchers2!$B$1:$Y$1001,E$1,FALSE))</f>
        <v>YUM</v>
      </c>
      <c r="F7">
        <f>IF(ISNA(VLOOKUP($B7,Pitchers1!$B$1:$Y$991,F$1,FALSE)),"",VLOOKUP($B7,Pitchers1!$B$1:$Y$991,F$1,FALSE))</f>
        <v>34.6</v>
      </c>
      <c r="G7">
        <f>IF(ISNA(VLOOKUP($B7,Pitchers2!$B$1:$Y$1001,G$1,FALSE)),"",VLOOKUP($B7,Pitchers2!$B$1:$Y$1001,G$1,FALSE))</f>
        <v>60.8</v>
      </c>
      <c r="H7" s="16">
        <f>IF(ISNA(VLOOKUP($B7,Pitchers1!$B$1:$Y$991,H$1,FALSE)),"",VLOOKUP($B7,Pitchers1!$B$1:$Y$991,H$1,FALSE))</f>
        <v>264.10000000000002</v>
      </c>
      <c r="I7" s="16">
        <f>IF(ISNA(VLOOKUP($B7,Pitchers2!$B$1:$Y$1001,I$1,FALSE)),"",VLOOKUP($B7,Pitchers2!$B$1:$Y$1001,I$1,FALSE))</f>
        <v>444</v>
      </c>
      <c r="J7" s="11">
        <f>IF(F7="",-1,(F7-AVERAGE(F$4:F$1003))/STDEV(F$4:F$1003))</f>
        <v>0.94543628680243896</v>
      </c>
      <c r="K7" s="11">
        <f>IF(G7="",-1,(G7-AVERAGE(G$4:G$1003))/STDEV(G$4:G$1003))</f>
        <v>2.7732325451003974</v>
      </c>
      <c r="L7" s="11">
        <f>IF(H7="",-1,(H7-AVERAGE(H$4:H$1003))/STDEV(H$4:H$1003))</f>
        <v>0.61273977155310255</v>
      </c>
      <c r="M7" s="11">
        <f>IF(I7="",-1,(I7-AVERAGE(I$4:I$1003))/STDEV(I$4:I$1003))</f>
        <v>2.2538492220145634</v>
      </c>
      <c r="N7" s="11">
        <f>($J$2*J7+$K$2*K7+$L$2*L7+$M$2*M7+3*AVERAGE(J7:K7)+2*AVERAGE(L7:M7))/(SUM($J$2:$M$2)+5)</f>
        <v>2.0187674223936227</v>
      </c>
      <c r="O7" s="11">
        <f>($J$2*J7+$K$2*K7+$L$2*L7+$M$2*M7+3*AVERAGE(J7:K7)+2*AVERAGE(L7:M7))/(SUM($J$2:$M$2)+5)+P7+Q7</f>
        <v>2.7187674223936229</v>
      </c>
      <c r="P7">
        <f>VLOOKUP(D7,COND!$A$2:$B$35,2,FALSE)</f>
        <v>0.5</v>
      </c>
      <c r="Q7">
        <f>VLOOKUP(C7,COND!$D$2:$E$14,2,FALSE)</f>
        <v>0.2</v>
      </c>
      <c r="R7" s="11">
        <f>STANDARDIZE(O7,AVERAGE($O$4:$O$203),STDEV($O$4:$O$203))</f>
        <v>2.4868312270612343</v>
      </c>
      <c r="S7" s="14">
        <f>RANK(O7,$O$4:$O$1003)</f>
        <v>4</v>
      </c>
      <c r="T7" s="14">
        <f>RANK(R7,$R$4:$R$203)</f>
        <v>4</v>
      </c>
      <c r="U7">
        <f>IF(F7="",0,F7)+IF(G7="",0,G7)</f>
        <v>95.4</v>
      </c>
      <c r="V7">
        <f>MAX($U$4:$U$203)-U7</f>
        <v>29.900000000000006</v>
      </c>
      <c r="W7">
        <f>VLOOKUP(B7,Summary!$Q$3:$U$575,5,FALSE)</f>
        <v>9</v>
      </c>
      <c r="X7" s="15">
        <f>AVERAGE(F7:G7)+AVERAGE(F7:G7)/(ABS(F7-G7))</f>
        <v>49.520610687022902</v>
      </c>
      <c r="Y7" s="15">
        <f>AVERAGE(H7:I7)+AVERAGE(H7:I7)/(ABS(I7-H7))</f>
        <v>356.01803779877713</v>
      </c>
    </row>
    <row r="8" spans="1:25" ht="15.75" thickBot="1">
      <c r="A8">
        <f>RANK($G8,$G$4:$G$1203)</f>
        <v>1</v>
      </c>
      <c r="B8" s="4" t="s">
        <v>146</v>
      </c>
      <c r="C8" t="str">
        <f>IF(ISNA(VLOOKUP($B8,Pitchers2!$B$1:$Y$1001,C$1,FALSE)),"",VLOOKUP($B8,Pitchers2!$B$1:$Y$1001,C$1,FALSE))</f>
        <v>SP</v>
      </c>
      <c r="D8">
        <f>IF(ISNA(VLOOKUP($B8,Pitchers2!$B$1:$Y$1001,D$1,FALSE)),"",VLOOKUP($B8,Pitchers2!$B$1:$Y$1001,D$1,FALSE)+1)</f>
        <v>28</v>
      </c>
      <c r="E8" t="str">
        <f>IF(ISNA(VLOOKUP($B8,Pitchers2!$B$1:$Y$1001,E$1,FALSE)),"",VLOOKUP($B8,Pitchers2!$B$1:$Y$1001,E$1,FALSE))</f>
        <v>CL</v>
      </c>
      <c r="F8">
        <f>IF(ISNA(VLOOKUP($B8,Pitchers1!$B$1:$Y$991,F$1,FALSE)),"",VLOOKUP($B8,Pitchers1!$B$1:$Y$991,F$1,FALSE))</f>
        <v>34.9</v>
      </c>
      <c r="G8">
        <f>IF(ISNA(VLOOKUP($B8,Pitchers2!$B$1:$Y$1001,G$1,FALSE)),"",VLOOKUP($B8,Pitchers2!$B$1:$Y$1001,G$1,FALSE))</f>
        <v>67</v>
      </c>
      <c r="H8" s="16">
        <f>IF(ISNA(VLOOKUP($B8,Pitchers1!$B$1:$Y$991,H$1,FALSE)),"",VLOOKUP($B8,Pitchers1!$B$1:$Y$991,H$1,FALSE))</f>
        <v>332</v>
      </c>
      <c r="I8" s="16">
        <f>IF(ISNA(VLOOKUP($B8,Pitchers2!$B$1:$Y$1001,I$1,FALSE)),"",VLOOKUP($B8,Pitchers2!$B$1:$Y$1001,I$1,FALSE))</f>
        <v>407</v>
      </c>
      <c r="J8" s="11">
        <f>IF(F8="",-1,(F8-AVERAGE(F$4:F$1003))/STDEV(F$4:F$1003))</f>
        <v>0.96891410996321714</v>
      </c>
      <c r="K8" s="11">
        <f>IF(G8="",-1,(G8-AVERAGE(G$4:G$1003))/STDEV(G$4:G$1003))</f>
        <v>3.2029063491467906</v>
      </c>
      <c r="L8" s="11">
        <f>IF(H8="",-1,(H8-AVERAGE(H$4:H$1003))/STDEV(H$4:H$1003))</f>
        <v>1.2210716011304747</v>
      </c>
      <c r="M8" s="11">
        <f>IF(I8="",-1,(I8-AVERAGE(I$4:I$1003))/STDEV(I$4:I$1003))</f>
        <v>1.934426758083897</v>
      </c>
      <c r="N8" s="11">
        <f>($J$2*J8+$K$2*K8+$L$2*L8+$M$2*M8+3*AVERAGE(J8:K8)+2*AVERAGE(L8:M8))/(SUM($J$2:$M$2)+5)</f>
        <v>2.1570541071916636</v>
      </c>
      <c r="O8" s="11">
        <f>($J$2*J8+$K$2*K8+$L$2*L8+$M$2*M8+3*AVERAGE(J8:K8)+2*AVERAGE(L8:M8))/(SUM($J$2:$M$2)+5)+P8+Q8</f>
        <v>2.6570541071916636</v>
      </c>
      <c r="P8">
        <f>VLOOKUP(D8,COND!$A$2:$B$35,2,FALSE)</f>
        <v>0.3</v>
      </c>
      <c r="Q8">
        <f>VLOOKUP(C8,COND!$D$2:$E$14,2,FALSE)</f>
        <v>0.2</v>
      </c>
      <c r="R8" s="11">
        <f>STANDARDIZE(O8,AVERAGE($O$4:$O$203),STDEV($O$4:$O$203))</f>
        <v>2.4274159873345553</v>
      </c>
      <c r="S8" s="14">
        <f>RANK(O8,$O$4:$O$1003)</f>
        <v>5</v>
      </c>
      <c r="T8" s="14">
        <f>RANK(R8,$R$4:$R$203)</f>
        <v>5</v>
      </c>
      <c r="U8">
        <f>IF(F8="",0,F8)+IF(G8="",0,G8)</f>
        <v>101.9</v>
      </c>
      <c r="V8">
        <f>MAX($U$4:$U$203)-U8</f>
        <v>23.400000000000006</v>
      </c>
      <c r="W8">
        <f>VLOOKUP(B8,Summary!$Q$3:$U$575,5,FALSE)</f>
        <v>19</v>
      </c>
      <c r="X8" s="15">
        <f>AVERAGE(F8:G8)+AVERAGE(F8:G8)/(ABS(F8-G8))</f>
        <v>52.537227414330218</v>
      </c>
      <c r="Y8" s="15">
        <f>AVERAGE(H8:I8)+AVERAGE(H8:I8)/(ABS(I8-H8))</f>
        <v>374.42666666666668</v>
      </c>
    </row>
    <row r="9" spans="1:25" ht="15.75" thickBot="1">
      <c r="A9">
        <f>RANK($G9,$G$4:$G$1203)</f>
        <v>13</v>
      </c>
      <c r="B9" s="4" t="s">
        <v>526</v>
      </c>
      <c r="C9" t="str">
        <f>IF(ISNA(VLOOKUP($B9,Pitchers2!$B$1:$Y$1001,C$1,FALSE)),"",VLOOKUP($B9,Pitchers2!$B$1:$Y$1001,C$1,FALSE))</f>
        <v>SP</v>
      </c>
      <c r="D9">
        <f>IF(ISNA(VLOOKUP($B9,Pitchers2!$B$1:$Y$1001,D$1,FALSE)),"",VLOOKUP($B9,Pitchers2!$B$1:$Y$1001,D$1,FALSE)+1)</f>
        <v>23</v>
      </c>
      <c r="E9" t="str">
        <f>IF(ISNA(VLOOKUP($B9,Pitchers2!$B$1:$Y$1001,E$1,FALSE)),"",VLOOKUP($B9,Pitchers2!$B$1:$Y$1001,E$1,FALSE))</f>
        <v>LON</v>
      </c>
      <c r="F9">
        <f>IF(ISNA(VLOOKUP($B9,Pitchers1!$B$1:$Y$991,F$1,FALSE)),"",VLOOKUP($B9,Pitchers1!$B$1:$Y$991,F$1,FALSE))</f>
        <v>33.5</v>
      </c>
      <c r="G9">
        <f>IF(ISNA(VLOOKUP($B9,Pitchers2!$B$1:$Y$1001,G$1,FALSE)),"",VLOOKUP($B9,Pitchers2!$B$1:$Y$1001,G$1,FALSE))</f>
        <v>51.9</v>
      </c>
      <c r="H9" s="16">
        <f>IF(ISNA(VLOOKUP($B9,Pitchers1!$B$1:$Y$991,H$1,FALSE)),"",VLOOKUP($B9,Pitchers1!$B$1:$Y$991,H$1,FALSE))</f>
        <v>271.09999999999991</v>
      </c>
      <c r="I9" s="16">
        <f>IF(ISNA(VLOOKUP($B9,Pitchers2!$B$1:$Y$1001,I$1,FALSE)),"",VLOOKUP($B9,Pitchers2!$B$1:$Y$1001,I$1,FALSE))</f>
        <v>488</v>
      </c>
      <c r="J9" s="11">
        <f>IF(F9="",-1,(F9-AVERAGE(F$4:F$1003))/STDEV(F$4:F$1003))</f>
        <v>0.85935093521291817</v>
      </c>
      <c r="K9" s="11">
        <f>IF(G9="",-1,(G9-AVERAGE(G$4:G$1003))/STDEV(G$4:G$1003))</f>
        <v>2.1564427296144468</v>
      </c>
      <c r="L9" s="11">
        <f>IF(H9="",-1,(H9-AVERAGE(H$4:H$1003))/STDEV(H$4:H$1003))</f>
        <v>0.67545439315901623</v>
      </c>
      <c r="M9" s="11">
        <f>IF(I9="",-1,(I9-AVERAGE(I$4:I$1003))/STDEV(I$4:I$1003))</f>
        <v>2.633702962905085</v>
      </c>
      <c r="N9" s="11">
        <f>($J$2*J9+$K$2*K9+$L$2*L9+$M$2*M9+3*AVERAGE(J9:K9)+2*AVERAGE(L9:M9))/(SUM($J$2:$M$2)+5)</f>
        <v>1.8979708809005242</v>
      </c>
      <c r="O9" s="11">
        <f>($J$2*J9+$K$2*K9+$L$2*L9+$M$2*M9+3*AVERAGE(J9:K9)+2*AVERAGE(L9:M9))/(SUM($J$2:$M$2)+5)+P9+Q9</f>
        <v>2.5979708809005242</v>
      </c>
      <c r="P9">
        <f>VLOOKUP(D9,COND!$A$2:$B$35,2,FALSE)</f>
        <v>0.5</v>
      </c>
      <c r="Q9">
        <f>VLOOKUP(C9,COND!$D$2:$E$14,2,FALSE)</f>
        <v>0.2</v>
      </c>
      <c r="R9" s="11">
        <f>STANDARDIZE(O9,AVERAGE($O$4:$O$203),STDEV($O$4:$O$203))</f>
        <v>2.3705328974790585</v>
      </c>
      <c r="S9" s="14">
        <f>RANK(O9,$O$4:$O$1003)</f>
        <v>6</v>
      </c>
      <c r="T9" s="14">
        <f>RANK(R9,$R$4:$R$203)</f>
        <v>6</v>
      </c>
      <c r="U9">
        <f>IF(F9="",0,F9)+IF(G9="",0,G9)</f>
        <v>85.4</v>
      </c>
      <c r="V9">
        <f>MAX($U$4:$U$203)-U9</f>
        <v>39.900000000000006</v>
      </c>
      <c r="W9">
        <f>VLOOKUP(B9,Summary!$Q$3:$U$575,5,FALSE)</f>
        <v>21</v>
      </c>
      <c r="X9" s="15">
        <f>AVERAGE(F9:G9)+AVERAGE(F9:G9)/(ABS(F9-G9))</f>
        <v>45.020652173913049</v>
      </c>
      <c r="Y9" s="15">
        <f>AVERAGE(H9:I9)+AVERAGE(H9:I9)/(ABS(I9-H9))</f>
        <v>381.29988473951124</v>
      </c>
    </row>
    <row r="10" spans="1:25" ht="15.75" thickBot="1">
      <c r="A10">
        <f>RANK($G10,$G$4:$G$1203)</f>
        <v>12</v>
      </c>
      <c r="B10" s="7" t="s">
        <v>334</v>
      </c>
      <c r="C10" t="str">
        <f>IF(ISNA(VLOOKUP($B10,Pitchers2!$B$1:$Y$1001,C$1,FALSE)),"",VLOOKUP($B10,Pitchers2!$B$1:$Y$1001,C$1,FALSE))</f>
        <v>SP</v>
      </c>
      <c r="D10">
        <f>IF(ISNA(VLOOKUP($B10,Pitchers2!$B$1:$Y$1001,D$1,FALSE)),"",VLOOKUP($B10,Pitchers2!$B$1:$Y$1001,D$1,FALSE)+1)</f>
        <v>26</v>
      </c>
      <c r="E10" t="str">
        <f>IF(ISNA(VLOOKUP($B10,Pitchers2!$B$1:$Y$1001,E$1,FALSE)),"",VLOOKUP($B10,Pitchers2!$B$1:$Y$1001,E$1,FALSE))</f>
        <v>CON</v>
      </c>
      <c r="F10">
        <f>IF(ISNA(VLOOKUP($B10,Pitchers1!$B$1:$Y$991,F$1,FALSE)),"",VLOOKUP($B10,Pitchers1!$B$1:$Y$991,F$1,FALSE))</f>
        <v>20.6</v>
      </c>
      <c r="G10">
        <f>IF(ISNA(VLOOKUP($B10,Pitchers2!$B$1:$Y$1001,G$1,FALSE)),"",VLOOKUP($B10,Pitchers2!$B$1:$Y$1001,G$1,FALSE))</f>
        <v>53.6</v>
      </c>
      <c r="H10" s="16">
        <f>IF(ISNA(VLOOKUP($B10,Pitchers1!$B$1:$Y$991,H$1,FALSE)),"",VLOOKUP($B10,Pitchers1!$B$1:$Y$991,H$1,FALSE))</f>
        <v>302</v>
      </c>
      <c r="I10" s="16">
        <f>IF(ISNA(VLOOKUP($B10,Pitchers2!$B$1:$Y$1001,I$1,FALSE)),"",VLOOKUP($B10,Pitchers2!$B$1:$Y$1001,I$1,FALSE))</f>
        <v>482.09999999999991</v>
      </c>
      <c r="J10" s="11">
        <f>IF(F10="",-1,(F10-AVERAGE(F$4:F$1003))/STDEV(F$4:F$1003))</f>
        <v>-0.1501954607005527</v>
      </c>
      <c r="K10" s="11">
        <f>IF(G10="",-1,(G10-AVERAGE(G$4:G$1003))/STDEV(G$4:G$1003))</f>
        <v>2.2742565145949096</v>
      </c>
      <c r="L10" s="11">
        <f>IF(H10="",-1,(H10-AVERAGE(H$4:H$1003))/STDEV(H$4:H$1003))</f>
        <v>0.95229465139084046</v>
      </c>
      <c r="M10" s="11">
        <f>IF(I10="",-1,(I10-AVERAGE(I$4:I$1003))/STDEV(I$4:I$1003))</f>
        <v>2.5827680294674917</v>
      </c>
      <c r="N10" s="11">
        <f>($J$2*J10+$K$2*K10+$L$2*L10+$M$2*M10+3*AVERAGE(J10:K10)+2*AVERAGE(L10:M10))/(SUM($J$2:$M$2)+5)</f>
        <v>1.7779434202164643</v>
      </c>
      <c r="O10" s="11">
        <f>($J$2*J10+$K$2*K10+$L$2*L10+$M$2*M10+3*AVERAGE(J10:K10)+2*AVERAGE(L10:M10))/(SUM($J$2:$M$2)+5)+P10+Q10</f>
        <v>2.4779434202164645</v>
      </c>
      <c r="P10">
        <f>VLOOKUP(D10,COND!$A$2:$B$35,2,FALSE)</f>
        <v>0.5</v>
      </c>
      <c r="Q10">
        <f>VLOOKUP(C10,COND!$D$2:$E$14,2,FALSE)</f>
        <v>0.2</v>
      </c>
      <c r="R10" s="11">
        <f>STANDARDIZE(O10,AVERAGE($O$4:$O$203),STDEV($O$4:$O$203))</f>
        <v>2.2549750097365195</v>
      </c>
      <c r="S10" s="14">
        <f>RANK(O10,$O$4:$O$1003)</f>
        <v>7</v>
      </c>
      <c r="T10" s="14">
        <f>RANK(R10,$R$4:$R$203)</f>
        <v>7</v>
      </c>
      <c r="U10">
        <f>IF(F10="",0,F10)+IF(G10="",0,G10)</f>
        <v>74.2</v>
      </c>
      <c r="V10">
        <f>MAX($U$4:$U$203)-U10</f>
        <v>51.100000000000009</v>
      </c>
      <c r="W10">
        <f>VLOOKUP(B10,Summary!$Q$3:$U$575,5,FALSE)</f>
        <v>31</v>
      </c>
      <c r="X10" s="15">
        <f>AVERAGE(F10:G10)+AVERAGE(F10:G10)/(ABS(F10-G10))</f>
        <v>38.224242424242426</v>
      </c>
      <c r="Y10" s="15">
        <f>AVERAGE(H10:I10)+AVERAGE(H10:I10)/(ABS(I10-H10))</f>
        <v>394.2268461965574</v>
      </c>
    </row>
    <row r="11" spans="1:25" ht="15.75" thickBot="1">
      <c r="A11">
        <f>RANK($G11,$G$4:$G$1203)</f>
        <v>3</v>
      </c>
      <c r="B11" s="4" t="s">
        <v>327</v>
      </c>
      <c r="C11" t="str">
        <f>IF(ISNA(VLOOKUP($B11,Pitchers2!$B$1:$Y$1001,C$1,FALSE)),"",VLOOKUP($B11,Pitchers2!$B$1:$Y$1001,C$1,FALSE))</f>
        <v>SP</v>
      </c>
      <c r="D11">
        <f>IF(ISNA(VLOOKUP($B11,Pitchers2!$B$1:$Y$1001,D$1,FALSE)),"",VLOOKUP($B11,Pitchers2!$B$1:$Y$1001,D$1,FALSE)+1)</f>
        <v>30</v>
      </c>
      <c r="E11" t="str">
        <f>IF(ISNA(VLOOKUP($B11,Pitchers2!$B$1:$Y$1001,E$1,FALSE)),"",VLOOKUP($B11,Pitchers2!$B$1:$Y$1001,E$1,FALSE))</f>
        <v>CL</v>
      </c>
      <c r="F11">
        <f>IF(ISNA(VLOOKUP($B11,Pitchers1!$B$1:$Y$991,F$1,FALSE)),"",VLOOKUP($B11,Pitchers1!$B$1:$Y$991,F$1,FALSE))</f>
        <v>38.299999999999997</v>
      </c>
      <c r="G11">
        <f>IF(ISNA(VLOOKUP($B11,Pitchers2!$B$1:$Y$1001,G$1,FALSE)),"",VLOOKUP($B11,Pitchers2!$B$1:$Y$1001,G$1,FALSE))</f>
        <v>61.4</v>
      </c>
      <c r="H11" s="16">
        <f>IF(ISNA(VLOOKUP($B11,Pitchers1!$B$1:$Y$991,H$1,FALSE)),"",VLOOKUP($B11,Pitchers1!$B$1:$Y$991,H$1,FALSE))</f>
        <v>326</v>
      </c>
      <c r="I11" s="16">
        <f>IF(ISNA(VLOOKUP($B11,Pitchers2!$B$1:$Y$1001,I$1,FALSE)),"",VLOOKUP($B11,Pitchers2!$B$1:$Y$1001,I$1,FALSE))</f>
        <v>452.90000000000009</v>
      </c>
      <c r="J11" s="11">
        <f>IF(F11="",-1,(F11-AVERAGE(F$4:F$1003))/STDEV(F$4:F$1003))</f>
        <v>1.2349961057853722</v>
      </c>
      <c r="K11" s="11">
        <f>IF(G11="",-1,(G11-AVERAGE(G$4:G$1003))/STDEV(G$4:G$1003))</f>
        <v>2.8148138809758549</v>
      </c>
      <c r="L11" s="11">
        <f>IF(H11="",-1,(H11-AVERAGE(H$4:H$1003))/STDEV(H$4:H$1003))</f>
        <v>1.1673162111825479</v>
      </c>
      <c r="M11" s="11">
        <f>IF(I11="",-1,(I11-AVERAGE(I$4:I$1003))/STDEV(I$4:I$1003))</f>
        <v>2.330683274149238</v>
      </c>
      <c r="N11" s="11">
        <f>($J$2*J11+$K$2*K11+$L$2*L11+$M$2*M11+3*AVERAGE(J11:K11)+2*AVERAGE(L11:M11))/(SUM($J$2:$M$2)+5)</f>
        <v>2.177825166881854</v>
      </c>
      <c r="O11" s="11">
        <f>($J$2*J11+$K$2*K11+$L$2*L11+$M$2*M11+3*AVERAGE(J11:K11)+2*AVERAGE(L11:M11))/(SUM($J$2:$M$2)+5)+P11+Q11</f>
        <v>2.4778251668818543</v>
      </c>
      <c r="P11">
        <f>VLOOKUP(D11,COND!$A$2:$B$35,2,FALSE)</f>
        <v>0.1</v>
      </c>
      <c r="Q11">
        <f>VLOOKUP(C11,COND!$D$2:$E$14,2,FALSE)</f>
        <v>0.2</v>
      </c>
      <c r="R11" s="11">
        <f>STANDARDIZE(O11,AVERAGE($O$4:$O$203),STDEV($O$4:$O$203))</f>
        <v>2.2548611599100865</v>
      </c>
      <c r="S11" s="14">
        <f>RANK(O11,$O$4:$O$1003)</f>
        <v>8</v>
      </c>
      <c r="T11" s="14">
        <f>RANK(R11,$R$4:$R$203)</f>
        <v>8</v>
      </c>
      <c r="U11">
        <f>IF(F11="",0,F11)+IF(G11="",0,G11)</f>
        <v>99.699999999999989</v>
      </c>
      <c r="V11">
        <f>MAX($U$4:$U$203)-U11</f>
        <v>25.600000000000023</v>
      </c>
      <c r="W11">
        <f>VLOOKUP(B11,Summary!$Q$3:$U$575,5,FALSE)</f>
        <v>10</v>
      </c>
      <c r="X11" s="15">
        <f>AVERAGE(F11:G11)+AVERAGE(F11:G11)/(ABS(F11-G11))</f>
        <v>52.008008658008649</v>
      </c>
      <c r="Y11" s="15">
        <f>AVERAGE(H11:I11)+AVERAGE(H11:I11)/(ABS(I11-H11))</f>
        <v>392.51895193065411</v>
      </c>
    </row>
    <row r="12" spans="1:25" ht="15.75" thickBot="1">
      <c r="A12">
        <f>RANK($G12,$G$4:$G$1203)</f>
        <v>6</v>
      </c>
      <c r="B12" s="7" t="s">
        <v>419</v>
      </c>
      <c r="C12" t="str">
        <f>IF(ISNA(VLOOKUP($B12,Pitchers2!$B$1:$Y$1001,C$1,FALSE)),"",VLOOKUP($B12,Pitchers2!$B$1:$Y$1001,C$1,FALSE))</f>
        <v>SP</v>
      </c>
      <c r="D12">
        <f>IF(ISNA(VLOOKUP($B12,Pitchers2!$B$1:$Y$1001,D$1,FALSE)),"",VLOOKUP($B12,Pitchers2!$B$1:$Y$1001,D$1,FALSE)+1)</f>
        <v>27</v>
      </c>
      <c r="E12" t="str">
        <f>IF(ISNA(VLOOKUP($B12,Pitchers2!$B$1:$Y$1001,E$1,FALSE)),"",VLOOKUP($B12,Pitchers2!$B$1:$Y$1001,E$1,FALSE))</f>
        <v>BAK</v>
      </c>
      <c r="F12">
        <f>IF(ISNA(VLOOKUP($B12,Pitchers1!$B$1:$Y$991,F$1,FALSE)),"",VLOOKUP($B12,Pitchers1!$B$1:$Y$991,F$1,FALSE))</f>
        <v>41.3</v>
      </c>
      <c r="G12">
        <f>IF(ISNA(VLOOKUP($B12,Pitchers2!$B$1:$Y$1001,G$1,FALSE)),"",VLOOKUP($B12,Pitchers2!$B$1:$Y$1001,G$1,FALSE))</f>
        <v>58.4</v>
      </c>
      <c r="H12" s="16">
        <f>IF(ISNA(VLOOKUP($B12,Pitchers1!$B$1:$Y$991,H$1,FALSE)),"",VLOOKUP($B12,Pitchers1!$B$1:$Y$991,H$1,FALSE))</f>
        <v>308.90000000000009</v>
      </c>
      <c r="I12" s="16">
        <f>IF(ISNA(VLOOKUP($B12,Pitchers2!$B$1:$Y$1001,I$1,FALSE)),"",VLOOKUP($B12,Pitchers2!$B$1:$Y$1001,I$1,FALSE))</f>
        <v>360.09999999999991</v>
      </c>
      <c r="J12" s="11">
        <f>IF(F12="",-1,(F12-AVERAGE(F$4:F$1003))/STDEV(F$4:F$1003))</f>
        <v>1.4697743373931562</v>
      </c>
      <c r="K12" s="11">
        <f>IF(G12="",-1,(G12-AVERAGE(G$4:G$1003))/STDEV(G$4:G$1003))</f>
        <v>2.6069072015985681</v>
      </c>
      <c r="L12" s="11">
        <f>IF(H12="",-1,(H12-AVERAGE(H$4:H$1003))/STDEV(H$4:H$1003))</f>
        <v>1.0141133498309571</v>
      </c>
      <c r="M12" s="11">
        <f>IF(I12="",-1,(I12-AVERAGE(I$4:I$1003))/STDEV(I$4:I$1003))</f>
        <v>1.5295372024528628</v>
      </c>
      <c r="N12" s="11">
        <f>($J$2*J12+$K$2*K12+$L$2*L12+$M$2*M12+3*AVERAGE(J12:K12)+2*AVERAGE(L12:M12))/(SUM($J$2:$M$2)+5)</f>
        <v>1.8663296241028551</v>
      </c>
      <c r="O12" s="11">
        <f>($J$2*J12+$K$2*K12+$L$2*L12+$M$2*M12+3*AVERAGE(J12:K12)+2*AVERAGE(L12:M12))/(SUM($J$2:$M$2)+5)+P12+Q12</f>
        <v>2.4663296241028552</v>
      </c>
      <c r="P12">
        <f>VLOOKUP(D12,COND!$A$2:$B$35,2,FALSE)</f>
        <v>0.4</v>
      </c>
      <c r="Q12">
        <f>VLOOKUP(C12,COND!$D$2:$E$14,2,FALSE)</f>
        <v>0.2</v>
      </c>
      <c r="R12" s="11">
        <f>STANDARDIZE(O12,AVERAGE($O$4:$O$203),STDEV($O$4:$O$203))</f>
        <v>2.2437936872298825</v>
      </c>
      <c r="S12" s="14">
        <f>RANK(O12,$O$4:$O$1003)</f>
        <v>9</v>
      </c>
      <c r="T12" s="14">
        <f>RANK(R12,$R$4:$R$203)</f>
        <v>9</v>
      </c>
      <c r="U12">
        <f>IF(F12="",0,F12)+IF(G12="",0,G12)</f>
        <v>99.699999999999989</v>
      </c>
      <c r="V12">
        <f>MAX($U$4:$U$203)-U12</f>
        <v>25.600000000000023</v>
      </c>
      <c r="W12">
        <f>VLOOKUP(B12,Summary!$Q$3:$U$575,5,FALSE)</f>
        <v>30</v>
      </c>
      <c r="X12" s="15">
        <f>AVERAGE(F12:G12)+AVERAGE(F12:G12)/(ABS(F12-G12))</f>
        <v>52.765204678362565</v>
      </c>
      <c r="Y12" s="15">
        <f>AVERAGE(H12:I12)+AVERAGE(H12:I12)/(ABS(I12-H12))</f>
        <v>341.033203125</v>
      </c>
    </row>
    <row r="13" spans="1:25" ht="15.75" thickBot="1">
      <c r="A13">
        <f>RANK($G13,$G$4:$G$1203)</f>
        <v>10</v>
      </c>
      <c r="B13" s="7" t="s">
        <v>521</v>
      </c>
      <c r="C13" t="str">
        <f>IF(ISNA(VLOOKUP($B13,Pitchers2!$B$1:$Y$1001,C$1,FALSE)),"",VLOOKUP($B13,Pitchers2!$B$1:$Y$1001,C$1,FALSE))</f>
        <v>SP</v>
      </c>
      <c r="D13">
        <f>IF(ISNA(VLOOKUP($B13,Pitchers2!$B$1:$Y$1001,D$1,FALSE)),"",VLOOKUP($B13,Pitchers2!$B$1:$Y$1001,D$1,FALSE)+1)</f>
        <v>26</v>
      </c>
      <c r="E13" t="str">
        <f>IF(ISNA(VLOOKUP($B13,Pitchers2!$B$1:$Y$1001,E$1,FALSE)),"",VLOOKUP($B13,Pitchers2!$B$1:$Y$1001,E$1,FALSE))</f>
        <v>SA</v>
      </c>
      <c r="F13">
        <f>IF(ISNA(VLOOKUP($B13,Pitchers1!$B$1:$Y$991,F$1,FALSE)),"",VLOOKUP($B13,Pitchers1!$B$1:$Y$991,F$1,FALSE))</f>
        <v>40.1</v>
      </c>
      <c r="G13">
        <f>IF(ISNA(VLOOKUP($B13,Pitchers2!$B$1:$Y$1001,G$1,FALSE)),"",VLOOKUP($B13,Pitchers2!$B$1:$Y$1001,G$1,FALSE))</f>
        <v>56</v>
      </c>
      <c r="H13" s="16">
        <f>IF(ISNA(VLOOKUP($B13,Pitchers1!$B$1:$Y$991,H$1,FALSE)),"",VLOOKUP($B13,Pitchers1!$B$1:$Y$991,H$1,FALSE))</f>
        <v>228</v>
      </c>
      <c r="I13" s="16">
        <f>IF(ISNA(VLOOKUP($B13,Pitchers2!$B$1:$Y$1001,I$1,FALSE)),"",VLOOKUP($B13,Pitchers2!$B$1:$Y$1001,I$1,FALSE))</f>
        <v>370</v>
      </c>
      <c r="J13" s="11">
        <f>IF(F13="",-1,(F13-AVERAGE(F$4:F$1003))/STDEV(F$4:F$1003))</f>
        <v>1.3758630447500428</v>
      </c>
      <c r="K13" s="11">
        <f>IF(G13="",-1,(G13-AVERAGE(G$4:G$1003))/STDEV(G$4:G$1003))</f>
        <v>2.4405818580967389</v>
      </c>
      <c r="L13" s="11">
        <f>IF(H13="",-1,(H13-AVERAGE(H$4:H$1003))/STDEV(H$4:H$1003))</f>
        <v>0.28931150869974226</v>
      </c>
      <c r="M13" s="11">
        <f>IF(I13="",-1,(I13-AVERAGE(I$4:I$1003))/STDEV(I$4:I$1003))</f>
        <v>1.615004294153231</v>
      </c>
      <c r="N13" s="11">
        <f>($J$2*J13+$K$2*K13+$L$2*L13+$M$2*M13+3*AVERAGE(J13:K13)+2*AVERAGE(L13:M13))/(SUM($J$2:$M$2)+5)</f>
        <v>1.7265952093047714</v>
      </c>
      <c r="O13" s="11">
        <f>($J$2*J13+$K$2*K13+$L$2*L13+$M$2*M13+3*AVERAGE(J13:K13)+2*AVERAGE(L13:M13))/(SUM($J$2:$M$2)+5)+P13+Q13</f>
        <v>2.4265952093047716</v>
      </c>
      <c r="P13">
        <f>VLOOKUP(D13,COND!$A$2:$B$35,2,FALSE)</f>
        <v>0.5</v>
      </c>
      <c r="Q13">
        <f>VLOOKUP(C13,COND!$D$2:$E$14,2,FALSE)</f>
        <v>0.2</v>
      </c>
      <c r="R13" s="11">
        <f>STANDARDIZE(O13,AVERAGE($O$4:$O$203),STDEV($O$4:$O$203))</f>
        <v>2.2055388993789702</v>
      </c>
      <c r="S13" s="14">
        <f>RANK(O13,$O$4:$O$1003)</f>
        <v>10</v>
      </c>
      <c r="T13" s="14">
        <f>RANK(R13,$R$4:$R$203)</f>
        <v>10</v>
      </c>
      <c r="U13">
        <f>IF(F13="",0,F13)+IF(G13="",0,G13)</f>
        <v>96.1</v>
      </c>
      <c r="V13">
        <f>MAX($U$4:$U$203)-U13</f>
        <v>29.200000000000017</v>
      </c>
      <c r="W13">
        <f>VLOOKUP(B13,Summary!$Q$3:$U$575,5,FALSE)</f>
        <v>22</v>
      </c>
      <c r="X13" s="15">
        <f>AVERAGE(F13:G13)+AVERAGE(F13:G13)/(ABS(F13-G13))</f>
        <v>51.072012578616352</v>
      </c>
      <c r="Y13" s="15">
        <f>AVERAGE(H13:I13)+AVERAGE(H13:I13)/(ABS(I13-H13))</f>
        <v>301.1056338028169</v>
      </c>
    </row>
    <row r="14" spans="1:25" ht="15.75" thickBot="1">
      <c r="A14">
        <f>RANK($G14,$G$4:$G$1203)</f>
        <v>7</v>
      </c>
      <c r="B14" s="4" t="s">
        <v>125</v>
      </c>
      <c r="C14" t="str">
        <f>IF(ISNA(VLOOKUP($B14,Pitchers2!$B$1:$Y$1001,C$1,FALSE)),"",VLOOKUP($B14,Pitchers2!$B$1:$Y$1001,C$1,FALSE))</f>
        <v>SP</v>
      </c>
      <c r="D14">
        <f>IF(ISNA(VLOOKUP($B14,Pitchers2!$B$1:$Y$1001,D$1,FALSE)),"",VLOOKUP($B14,Pitchers2!$B$1:$Y$1001,D$1,FALSE)+1)</f>
        <v>33</v>
      </c>
      <c r="E14" t="str">
        <f>IF(ISNA(VLOOKUP($B14,Pitchers2!$B$1:$Y$1001,E$1,FALSE)),"",VLOOKUP($B14,Pitchers2!$B$1:$Y$1001,E$1,FALSE))</f>
        <v>BAK</v>
      </c>
      <c r="F14">
        <f>IF(ISNA(VLOOKUP($B14,Pitchers1!$B$1:$Y$991,F$1,FALSE)),"",VLOOKUP($B14,Pitchers1!$B$1:$Y$991,F$1,FALSE))</f>
        <v>67.2</v>
      </c>
      <c r="G14">
        <f>IF(ISNA(VLOOKUP($B14,Pitchers2!$B$1:$Y$1001,G$1,FALSE)),"",VLOOKUP($B14,Pitchers2!$B$1:$Y$1001,G$1,FALSE))</f>
        <v>58.1</v>
      </c>
      <c r="H14" s="16">
        <f>IF(ISNA(VLOOKUP($B14,Pitchers1!$B$1:$Y$991,H$1,FALSE)),"",VLOOKUP($B14,Pitchers1!$B$1:$Y$991,H$1,FALSE))</f>
        <v>481.09999999999991</v>
      </c>
      <c r="I14" s="16">
        <f>IF(ISNA(VLOOKUP($B14,Pitchers2!$B$1:$Y$1001,I$1,FALSE)),"",VLOOKUP($B14,Pitchers2!$B$1:$Y$1001,I$1,FALSE))</f>
        <v>377.90000000000009</v>
      </c>
      <c r="J14" s="11">
        <f>IF(F14="",-1,(F14-AVERAGE(F$4:F$1003))/STDEV(F$4:F$1003))</f>
        <v>3.4966930702736914</v>
      </c>
      <c r="K14" s="11">
        <f>IF(G14="",-1,(G14-AVERAGE(G$4:G$1003))/STDEV(G$4:G$1003))</f>
        <v>2.5861165336608396</v>
      </c>
      <c r="L14" s="11">
        <f>IF(H14="",-1,(H14-AVERAGE(H$4:H$1003))/STDEV(H$4:H$1003))</f>
        <v>2.556893041336457</v>
      </c>
      <c r="M14" s="11">
        <f>IF(I14="",-1,(I14-AVERAGE(I$4:I$1003))/STDEV(I$4:I$1003))</f>
        <v>1.6832053067222119</v>
      </c>
      <c r="N14" s="11">
        <f>($J$2*J14+$K$2*K14+$L$2*L14+$M$2*M14+3*AVERAGE(J14:K14)+2*AVERAGE(L14:M14))/(SUM($J$2:$M$2)+5)</f>
        <v>2.457581898551866</v>
      </c>
      <c r="O14" s="11">
        <f>($J$2*J14+$K$2*K14+$L$2*L14+$M$2*M14+3*AVERAGE(J14:K14)+2*AVERAGE(L14:M14))/(SUM($J$2:$M$2)+5)+P14+Q14</f>
        <v>2.4075818985518662</v>
      </c>
      <c r="P14">
        <f>VLOOKUP(D14,COND!$A$2:$B$35,2,FALSE)</f>
        <v>-0.25</v>
      </c>
      <c r="Q14">
        <f>VLOOKUP(C14,COND!$D$2:$E$14,2,FALSE)</f>
        <v>0.2</v>
      </c>
      <c r="R14" s="11">
        <f>STANDARDIZE(O14,AVERAGE($O$4:$O$203),STDEV($O$4:$O$203))</f>
        <v>2.1872336047649181</v>
      </c>
      <c r="S14" s="14">
        <f>RANK(O14,$O$4:$O$1003)</f>
        <v>11</v>
      </c>
      <c r="T14" s="14">
        <f>RANK(R14,$R$4:$R$203)</f>
        <v>11</v>
      </c>
      <c r="U14">
        <f>IF(F14="",0,F14)+IF(G14="",0,G14)</f>
        <v>125.30000000000001</v>
      </c>
      <c r="V14">
        <f>MAX($U$4:$U$203)-U14</f>
        <v>0</v>
      </c>
      <c r="W14">
        <f>VLOOKUP(B14,Summary!$Q$3:$U$575,5,FALSE)</f>
        <v>3</v>
      </c>
      <c r="X14" s="15">
        <f>AVERAGE(F14:G14)+AVERAGE(F14:G14)/(ABS(F14-G14))</f>
        <v>69.534615384615392</v>
      </c>
      <c r="Y14" s="15">
        <f>AVERAGE(H14:I14)+AVERAGE(H14:I14)/(ABS(I14-H14))</f>
        <v>433.66182170542635</v>
      </c>
    </row>
    <row r="15" spans="1:25" ht="15.75" thickBot="1">
      <c r="A15">
        <f>RANK($G15,$G$4:$G$1203)</f>
        <v>18</v>
      </c>
      <c r="B15" s="7" t="s">
        <v>243</v>
      </c>
      <c r="C15" t="str">
        <f>IF(ISNA(VLOOKUP($B15,Pitchers2!$B$1:$Y$1001,C$1,FALSE)),"",VLOOKUP($B15,Pitchers2!$B$1:$Y$1001,C$1,FALSE))</f>
        <v>SP</v>
      </c>
      <c r="D15">
        <f>IF(ISNA(VLOOKUP($B15,Pitchers2!$B$1:$Y$1001,D$1,FALSE)),"",VLOOKUP($B15,Pitchers2!$B$1:$Y$1001,D$1,FALSE)+1)</f>
        <v>30</v>
      </c>
      <c r="E15" t="str">
        <f>IF(ISNA(VLOOKUP($B15,Pitchers2!$B$1:$Y$1001,E$1,FALSE)),"",VLOOKUP($B15,Pitchers2!$B$1:$Y$1001,E$1,FALSE))</f>
        <v>LON</v>
      </c>
      <c r="F15">
        <f>IF(ISNA(VLOOKUP($B15,Pitchers1!$B$1:$Y$991,F$1,FALSE)),"",VLOOKUP($B15,Pitchers1!$B$1:$Y$991,F$1,FALSE))</f>
        <v>53.8</v>
      </c>
      <c r="G15">
        <f>IF(ISNA(VLOOKUP($B15,Pitchers2!$B$1:$Y$1001,G$1,FALSE)),"",VLOOKUP($B15,Pitchers2!$B$1:$Y$1001,G$1,FALSE))</f>
        <v>45.4</v>
      </c>
      <c r="H15" s="16">
        <f>IF(ISNA(VLOOKUP($B15,Pitchers1!$B$1:$Y$991,H$1,FALSE)),"",VLOOKUP($B15,Pitchers1!$B$1:$Y$991,H$1,FALSE))</f>
        <v>510</v>
      </c>
      <c r="I15" s="16">
        <f>IF(ISNA(VLOOKUP($B15,Pitchers2!$B$1:$Y$1001,I$1,FALSE)),"",VLOOKUP($B15,Pitchers2!$B$1:$Y$1001,I$1,FALSE))</f>
        <v>397.90000000000009</v>
      </c>
      <c r="J15" s="11">
        <f>IF(F15="",-1,(F15-AVERAGE(F$4:F$1003))/STDEV(F$4:F$1003))</f>
        <v>2.4480169690922557</v>
      </c>
      <c r="K15" s="11">
        <f>IF(G15="",-1,(G15-AVERAGE(G$4:G$1003))/STDEV(G$4:G$1003))</f>
        <v>1.7059782576303255</v>
      </c>
      <c r="L15" s="11">
        <f>IF(H15="",-1,(H15-AVERAGE(H$4:H$1003))/STDEV(H$4:H$1003))</f>
        <v>2.8158148362523057</v>
      </c>
      <c r="M15" s="11">
        <f>IF(I15="",-1,(I15-AVERAGE(I$4:I$1003))/STDEV(I$4:I$1003))</f>
        <v>1.8558660980360855</v>
      </c>
      <c r="N15" s="11">
        <f>($J$2*J15+$K$2*K15+$L$2*L15+$M$2*M15+3*AVERAGE(J15:K15)+2*AVERAGE(L15:M15))/(SUM($J$2:$M$2)+5)</f>
        <v>2.0206897240579536</v>
      </c>
      <c r="O15" s="11">
        <f>($J$2*J15+$K$2*K15+$L$2*L15+$M$2*M15+3*AVERAGE(J15:K15)+2*AVERAGE(L15:M15))/(SUM($J$2:$M$2)+5)+P15+Q15</f>
        <v>2.3206897240579538</v>
      </c>
      <c r="P15">
        <f>VLOOKUP(D15,COND!$A$2:$B$35,2,FALSE)</f>
        <v>0.1</v>
      </c>
      <c r="Q15">
        <f>VLOOKUP(C15,COND!$D$2:$E$14,2,FALSE)</f>
        <v>0.2</v>
      </c>
      <c r="R15" s="11">
        <f>STANDARDIZE(O15,AVERAGE($O$4:$O$203),STDEV($O$4:$O$203))</f>
        <v>2.1035771140864803</v>
      </c>
      <c r="S15" s="14">
        <f>RANK(O15,$O$4:$O$1003)</f>
        <v>12</v>
      </c>
      <c r="T15" s="14">
        <f>RANK(R15,$R$4:$R$203)</f>
        <v>12</v>
      </c>
      <c r="U15">
        <f>IF(F15="",0,F15)+IF(G15="",0,G15)</f>
        <v>99.199999999999989</v>
      </c>
      <c r="V15">
        <f>MAX($U$4:$U$203)-U15</f>
        <v>26.100000000000023</v>
      </c>
      <c r="W15">
        <f>VLOOKUP(B15,Summary!$Q$3:$U$575,5,FALSE)</f>
        <v>14</v>
      </c>
      <c r="X15" s="15">
        <f>AVERAGE(F15:G15)+AVERAGE(F15:G15)/(ABS(F15-G15))</f>
        <v>55.504761904761899</v>
      </c>
      <c r="Y15" s="15">
        <f>AVERAGE(H15:I15)+AVERAGE(H15:I15)/(ABS(I15-H15))</f>
        <v>457.99950936663697</v>
      </c>
    </row>
    <row r="16" spans="1:25" ht="15.75" thickBot="1">
      <c r="A16">
        <f>RANK($G16,$G$4:$G$1203)</f>
        <v>19</v>
      </c>
      <c r="B16" s="4" t="s">
        <v>242</v>
      </c>
      <c r="C16" t="str">
        <f>IF(ISNA(VLOOKUP($B16,Pitchers2!$B$1:$Y$1001,C$1,FALSE)),"",VLOOKUP($B16,Pitchers2!$B$1:$Y$1001,C$1,FALSE))</f>
        <v>SP</v>
      </c>
      <c r="D16">
        <f>IF(ISNA(VLOOKUP($B16,Pitchers2!$B$1:$Y$1001,D$1,FALSE)),"",VLOOKUP($B16,Pitchers2!$B$1:$Y$1001,D$1,FALSE)+1)</f>
        <v>29</v>
      </c>
      <c r="E16" t="str">
        <f>IF(ISNA(VLOOKUP($B16,Pitchers2!$B$1:$Y$1001,E$1,FALSE)),"",VLOOKUP($B16,Pitchers2!$B$1:$Y$1001,E$1,FALSE))</f>
        <v>BAK</v>
      </c>
      <c r="F16">
        <f>IF(ISNA(VLOOKUP($B16,Pitchers1!$B$1:$Y$991,F$1,FALSE)),"",VLOOKUP($B16,Pitchers1!$B$1:$Y$991,F$1,FALSE))</f>
        <v>51.8</v>
      </c>
      <c r="G16">
        <f>IF(ISNA(VLOOKUP($B16,Pitchers2!$B$1:$Y$1001,G$1,FALSE)),"",VLOOKUP($B16,Pitchers2!$B$1:$Y$1001,G$1,FALSE))</f>
        <v>45.2</v>
      </c>
      <c r="H16" s="16">
        <f>IF(ISNA(VLOOKUP($B16,Pitchers1!$B$1:$Y$991,H$1,FALSE)),"",VLOOKUP($B16,Pitchers1!$B$1:$Y$991,H$1,FALSE))</f>
        <v>355.90000000000009</v>
      </c>
      <c r="I16" s="16">
        <f>IF(ISNA(VLOOKUP($B16,Pitchers2!$B$1:$Y$1001,I$1,FALSE)),"",VLOOKUP($B16,Pitchers2!$B$1:$Y$1001,I$1,FALSE))</f>
        <v>429.09999999999991</v>
      </c>
      <c r="J16" s="11">
        <f>IF(F16="",-1,(F16-AVERAGE(F$4:F$1003))/STDEV(F$4:F$1003))</f>
        <v>2.2914981480203997</v>
      </c>
      <c r="K16" s="11">
        <f>IF(G16="",-1,(G16-AVERAGE(G$4:G$1003))/STDEV(G$4:G$1003))</f>
        <v>1.6921178123385066</v>
      </c>
      <c r="L16" s="11">
        <f>IF(H16="",-1,(H16-AVERAGE(H$4:H$1003))/STDEV(H$4:H$1003))</f>
        <v>1.4351972377563844</v>
      </c>
      <c r="M16" s="11">
        <f>IF(I16="",-1,(I16-AVERAGE(I$4:I$1003))/STDEV(I$4:I$1003))</f>
        <v>2.1252169324857264</v>
      </c>
      <c r="N16" s="11">
        <f>($J$2*J16+$K$2*K16+$L$2*L16+$M$2*M16+3*AVERAGE(J16:K16)+2*AVERAGE(L16:M16))/(SUM($J$2:$M$2)+5)</f>
        <v>1.9077675222585031</v>
      </c>
      <c r="O16" s="11">
        <f>($J$2*J16+$K$2*K16+$L$2*L16+$M$2*M16+3*AVERAGE(J16:K16)+2*AVERAGE(L16:M16))/(SUM($J$2:$M$2)+5)+P16+Q16</f>
        <v>2.3077675222585032</v>
      </c>
      <c r="P16">
        <f>VLOOKUP(D16,COND!$A$2:$B$35,2,FALSE)</f>
        <v>0.2</v>
      </c>
      <c r="Q16">
        <f>VLOOKUP(C16,COND!$D$2:$E$14,2,FALSE)</f>
        <v>0.2</v>
      </c>
      <c r="R16" s="11">
        <f>STANDARDIZE(O16,AVERAGE($O$4:$O$203),STDEV($O$4:$O$203))</f>
        <v>2.0911361081998527</v>
      </c>
      <c r="S16" s="14">
        <f>RANK(O16,$O$4:$O$1003)</f>
        <v>13</v>
      </c>
      <c r="T16" s="14">
        <f>RANK(R16,$R$4:$R$203)</f>
        <v>13</v>
      </c>
      <c r="U16">
        <f>IF(F16="",0,F16)+IF(G16="",0,G16)</f>
        <v>97</v>
      </c>
      <c r="V16">
        <f>MAX($U$4:$U$203)-U16</f>
        <v>28.300000000000011</v>
      </c>
      <c r="W16">
        <f>VLOOKUP(B16,Summary!$Q$3:$U$575,5,FALSE)</f>
        <v>20</v>
      </c>
      <c r="X16" s="15">
        <f>AVERAGE(F16:G16)+AVERAGE(F16:G16)/(ABS(F16-G16))</f>
        <v>55.848484848484858</v>
      </c>
      <c r="Y16" s="15">
        <f>AVERAGE(H16:I16)+AVERAGE(H16:I16)/(ABS(I16-H16))</f>
        <v>397.86202185792354</v>
      </c>
    </row>
    <row r="17" spans="1:25" ht="15.75" thickBot="1">
      <c r="A17">
        <f>RANK($G17,$G$4:$G$1203)</f>
        <v>9</v>
      </c>
      <c r="B17" s="4" t="s">
        <v>239</v>
      </c>
      <c r="C17" t="str">
        <f>IF(ISNA(VLOOKUP($B17,Pitchers2!$B$1:$Y$1001,C$1,FALSE)),"",VLOOKUP($B17,Pitchers2!$B$1:$Y$1001,C$1,FALSE))</f>
        <v>SP</v>
      </c>
      <c r="D17">
        <f>IF(ISNA(VLOOKUP($B17,Pitchers2!$B$1:$Y$1001,D$1,FALSE)),"",VLOOKUP($B17,Pitchers2!$B$1:$Y$1001,D$1,FALSE)+1)</f>
        <v>29</v>
      </c>
      <c r="E17" t="str">
        <f>IF(ISNA(VLOOKUP($B17,Pitchers2!$B$1:$Y$1001,E$1,FALSE)),"",VLOOKUP($B17,Pitchers2!$B$1:$Y$1001,E$1,FALSE))</f>
        <v>DUL</v>
      </c>
      <c r="F17">
        <f>IF(ISNA(VLOOKUP($B17,Pitchers1!$B$1:$Y$991,F$1,FALSE)),"",VLOOKUP($B17,Pitchers1!$B$1:$Y$991,F$1,FALSE))</f>
        <v>40.6</v>
      </c>
      <c r="G17">
        <f>IF(ISNA(VLOOKUP($B17,Pitchers2!$B$1:$Y$1001,G$1,FALSE)),"",VLOOKUP($B17,Pitchers2!$B$1:$Y$1001,G$1,FALSE))</f>
        <v>56.3</v>
      </c>
      <c r="H17" s="16">
        <f>IF(ISNA(VLOOKUP($B17,Pitchers1!$B$1:$Y$991,H$1,FALSE)),"",VLOOKUP($B17,Pitchers1!$B$1:$Y$991,H$1,FALSE))</f>
        <v>314.09999999999991</v>
      </c>
      <c r="I17" s="16">
        <f>IF(ISNA(VLOOKUP($B17,Pitchers2!$B$1:$Y$1001,I$1,FALSE)),"",VLOOKUP($B17,Pitchers2!$B$1:$Y$1001,I$1,FALSE))</f>
        <v>369.09999999999991</v>
      </c>
      <c r="J17" s="11">
        <f>IF(F17="",-1,(F17-AVERAGE(F$4:F$1003))/STDEV(F$4:F$1003))</f>
        <v>1.4149927500180068</v>
      </c>
      <c r="K17" s="11">
        <f>IF(G17="",-1,(G17-AVERAGE(G$4:G$1003))/STDEV(G$4:G$1003))</f>
        <v>2.4613725260344674</v>
      </c>
      <c r="L17" s="11">
        <f>IF(H17="",-1,(H17-AVERAGE(H$4:H$1003))/STDEV(H$4:H$1003))</f>
        <v>1.0607013544524921</v>
      </c>
      <c r="M17" s="11">
        <f>IF(I17="",-1,(I17-AVERAGE(I$4:I$1003))/STDEV(I$4:I$1003))</f>
        <v>1.6072345585441059</v>
      </c>
      <c r="N17" s="11">
        <f>($J$2*J17+$K$2*K17+$L$2*L17+$M$2*M17+3*AVERAGE(J17:K17)+2*AVERAGE(L17:M17))/(SUM($J$2:$M$2)+5)</f>
        <v>1.8316194761647517</v>
      </c>
      <c r="O17" s="11">
        <f>($J$2*J17+$K$2*K17+$L$2*L17+$M$2*M17+3*AVERAGE(J17:K17)+2*AVERAGE(L17:M17))/(SUM($J$2:$M$2)+5)+P17+Q17</f>
        <v>2.2316194761647519</v>
      </c>
      <c r="P17">
        <f>VLOOKUP(D17,COND!$A$2:$B$35,2,FALSE)</f>
        <v>0.2</v>
      </c>
      <c r="Q17">
        <f>VLOOKUP(C17,COND!$D$2:$E$14,2,FALSE)</f>
        <v>0.2</v>
      </c>
      <c r="R17" s="11">
        <f>STANDARDIZE(O17,AVERAGE($O$4:$O$203),STDEV($O$4:$O$203))</f>
        <v>2.0178236569310739</v>
      </c>
      <c r="S17" s="14">
        <f>RANK(O17,$O$4:$O$1003)</f>
        <v>14</v>
      </c>
      <c r="T17" s="14">
        <f>RANK(R17,$R$4:$R$203)</f>
        <v>14</v>
      </c>
      <c r="U17">
        <f>IF(F17="",0,F17)+IF(G17="",0,G17)</f>
        <v>96.9</v>
      </c>
      <c r="V17">
        <f>MAX($U$4:$U$203)-U17</f>
        <v>28.400000000000006</v>
      </c>
      <c r="W17">
        <f>VLOOKUP(B17,Summary!$Q$3:$U$575,5,FALSE)</f>
        <v>30</v>
      </c>
      <c r="X17" s="15">
        <f>AVERAGE(F17:G17)+AVERAGE(F17:G17)/(ABS(F17-G17))</f>
        <v>51.535987261146502</v>
      </c>
      <c r="Y17" s="15">
        <f>AVERAGE(H17:I17)+AVERAGE(H17:I17)/(ABS(I17-H17))</f>
        <v>347.81090909090898</v>
      </c>
    </row>
    <row r="18" spans="1:25" ht="15.75" thickBot="1">
      <c r="A18">
        <f>RANK($G18,$G$4:$G$1203)</f>
        <v>16</v>
      </c>
      <c r="B18" s="7" t="s">
        <v>134</v>
      </c>
      <c r="C18" t="str">
        <f>IF(ISNA(VLOOKUP($B18,Pitchers2!$B$1:$Y$1001,C$1,FALSE)),"",VLOOKUP($B18,Pitchers2!$B$1:$Y$1001,C$1,FALSE))</f>
        <v>SP</v>
      </c>
      <c r="D18">
        <f>IF(ISNA(VLOOKUP($B18,Pitchers2!$B$1:$Y$1001,D$1,FALSE)),"",VLOOKUP($B18,Pitchers2!$B$1:$Y$1001,D$1,FALSE)+1)</f>
        <v>29</v>
      </c>
      <c r="E18" t="str">
        <f>IF(ISNA(VLOOKUP($B18,Pitchers2!$B$1:$Y$1001,E$1,FALSE)),"",VLOOKUP($B18,Pitchers2!$B$1:$Y$1001,E$1,FALSE))</f>
        <v>GLO</v>
      </c>
      <c r="F18">
        <f>IF(ISNA(VLOOKUP($B18,Pitchers1!$B$1:$Y$991,F$1,FALSE)),"",VLOOKUP($B18,Pitchers1!$B$1:$Y$991,F$1,FALSE))</f>
        <v>29.4</v>
      </c>
      <c r="G18">
        <f>IF(ISNA(VLOOKUP($B18,Pitchers2!$B$1:$Y$1001,G$1,FALSE)),"",VLOOKUP($B18,Pitchers2!$B$1:$Y$1001,G$1,FALSE))</f>
        <v>49</v>
      </c>
      <c r="H18" s="16">
        <f>IF(ISNA(VLOOKUP($B18,Pitchers1!$B$1:$Y$991,H$1,FALSE)),"",VLOOKUP($B18,Pitchers1!$B$1:$Y$991,H$1,FALSE))</f>
        <v>395.90000000000009</v>
      </c>
      <c r="I18" s="16">
        <f>IF(ISNA(VLOOKUP($B18,Pitchers2!$B$1:$Y$1001,I$1,FALSE)),"",VLOOKUP($B18,Pitchers2!$B$1:$Y$1001,I$1,FALSE))</f>
        <v>427.90000000000009</v>
      </c>
      <c r="J18" s="11">
        <f>IF(F18="",-1,(F18-AVERAGE(F$4:F$1003))/STDEV(F$4:F$1003))</f>
        <v>0.53848735201561326</v>
      </c>
      <c r="K18" s="11">
        <f>IF(G18="",-1,(G18-AVERAGE(G$4:G$1003))/STDEV(G$4:G$1003))</f>
        <v>1.9554662728830696</v>
      </c>
      <c r="L18" s="11">
        <f>IF(H18="",-1,(H18-AVERAGE(H$4:H$1003))/STDEV(H$4:H$1003))</f>
        <v>1.793566504075897</v>
      </c>
      <c r="M18" s="11">
        <f>IF(I18="",-1,(I18-AVERAGE(I$4:I$1003))/STDEV(I$4:I$1003))</f>
        <v>2.1148572850068956</v>
      </c>
      <c r="N18" s="11">
        <f>($J$2*J18+$K$2*K18+$L$2*L18+$M$2*M18+3*AVERAGE(J18:K18)+2*AVERAGE(L18:M18))/(SUM($J$2:$M$2)+5)</f>
        <v>1.7319872187496912</v>
      </c>
      <c r="O18" s="11">
        <f>($J$2*J18+$K$2*K18+$L$2*L18+$M$2*M18+3*AVERAGE(J18:K18)+2*AVERAGE(L18:M18))/(SUM($J$2:$M$2)+5)+P18+Q18</f>
        <v>2.1319872187496913</v>
      </c>
      <c r="P18">
        <f>VLOOKUP(D18,COND!$A$2:$B$35,2,FALSE)</f>
        <v>0.2</v>
      </c>
      <c r="Q18">
        <f>VLOOKUP(C18,COND!$D$2:$E$14,2,FALSE)</f>
        <v>0.2</v>
      </c>
      <c r="R18" s="11">
        <f>STANDARDIZE(O18,AVERAGE($O$4:$O$203),STDEV($O$4:$O$203))</f>
        <v>1.9219014975161466</v>
      </c>
      <c r="S18" s="14">
        <f>RANK(O18,$O$4:$O$1003)</f>
        <v>15</v>
      </c>
      <c r="T18" s="14">
        <f>RANK(R18,$R$4:$R$203)</f>
        <v>15</v>
      </c>
      <c r="U18">
        <f>IF(F18="",0,F18)+IF(G18="",0,G18)</f>
        <v>78.400000000000006</v>
      </c>
      <c r="V18">
        <f>MAX($U$4:$U$203)-U18</f>
        <v>46.900000000000006</v>
      </c>
      <c r="W18">
        <f>VLOOKUP(B18,Summary!$Q$3:$U$575,5,FALSE)</f>
        <v>24</v>
      </c>
      <c r="X18" s="15">
        <f>AVERAGE(F18:G18)+AVERAGE(F18:G18)/(ABS(F18-G18))</f>
        <v>41.2</v>
      </c>
      <c r="Y18" s="15">
        <f>AVERAGE(H18:I18)+AVERAGE(H18:I18)/(ABS(I18-H18))</f>
        <v>424.77187500000008</v>
      </c>
    </row>
    <row r="19" spans="1:25" ht="15.75" thickBot="1">
      <c r="A19">
        <f>RANK($G19,$G$4:$G$1203)</f>
        <v>15</v>
      </c>
      <c r="B19" s="4" t="s">
        <v>531</v>
      </c>
      <c r="C19" t="str">
        <f>IF(ISNA(VLOOKUP($B19,Pitchers2!$B$1:$Y$1001,C$1,FALSE)),"",VLOOKUP($B19,Pitchers2!$B$1:$Y$1001,C$1,FALSE))</f>
        <v>MR</v>
      </c>
      <c r="D19">
        <f>IF(ISNA(VLOOKUP($B19,Pitchers2!$B$1:$Y$1001,D$1,FALSE)),"",VLOOKUP($B19,Pitchers2!$B$1:$Y$1001,D$1,FALSE)+1)</f>
        <v>24</v>
      </c>
      <c r="E19" t="str">
        <f>IF(ISNA(VLOOKUP($B19,Pitchers2!$B$1:$Y$1001,E$1,FALSE)),"",VLOOKUP($B19,Pitchers2!$B$1:$Y$1001,E$1,FALSE))</f>
        <v>REN</v>
      </c>
      <c r="F19">
        <f>IF(ISNA(VLOOKUP($B19,Pitchers1!$B$1:$Y$991,F$1,FALSE)),"",VLOOKUP($B19,Pitchers1!$B$1:$Y$991,F$1,FALSE))</f>
        <v>29.8</v>
      </c>
      <c r="G19">
        <f>IF(ISNA(VLOOKUP($B19,Pitchers2!$B$1:$Y$1001,G$1,FALSE)),"",VLOOKUP($B19,Pitchers2!$B$1:$Y$1001,G$1,FALSE))</f>
        <v>49.1</v>
      </c>
      <c r="H19" s="16">
        <f>IF(ISNA(VLOOKUP($B19,Pitchers1!$B$1:$Y$991,H$1,FALSE)),"",VLOOKUP($B19,Pitchers1!$B$1:$Y$991,H$1,FALSE))</f>
        <v>305.09999999999991</v>
      </c>
      <c r="I19" s="16">
        <f>IF(ISNA(VLOOKUP($B19,Pitchers2!$B$1:$Y$1001,I$1,FALSE)),"",VLOOKUP($B19,Pitchers2!$B$1:$Y$1001,I$1,FALSE))</f>
        <v>417.09999999999991</v>
      </c>
      <c r="J19" s="11">
        <f>IF(F19="",-1,(F19-AVERAGE(F$4:F$1003))/STDEV(F$4:F$1003))</f>
        <v>0.56979111622998468</v>
      </c>
      <c r="K19" s="11">
        <f>IF(G19="",-1,(G19-AVERAGE(G$4:G$1003))/STDEV(G$4:G$1003))</f>
        <v>1.9623964955289794</v>
      </c>
      <c r="L19" s="11">
        <f>IF(H19="",-1,(H19-AVERAGE(H$4:H$1003))/STDEV(H$4:H$1003))</f>
        <v>0.98006826953060189</v>
      </c>
      <c r="M19" s="11">
        <f>IF(I19="",-1,(I19-AVERAGE(I$4:I$1003))/STDEV(I$4:I$1003))</f>
        <v>2.0216204576974026</v>
      </c>
      <c r="N19" s="11">
        <f>($J$2*J19+$K$2*K19+$L$2*L19+$M$2*M19+3*AVERAGE(J19:K19)+2*AVERAGE(L19:M19))/(SUM($J$2:$M$2)+5)</f>
        <v>1.6127998080292505</v>
      </c>
      <c r="O19" s="11">
        <f>($J$2*J19+$K$2*K19+$L$2*L19+$M$2*M19+3*AVERAGE(J19:K19)+2*AVERAGE(L19:M19))/(SUM($J$2:$M$2)+5)+P19+Q19</f>
        <v>2.0127998080292504</v>
      </c>
      <c r="P19">
        <f>VLOOKUP(D19,COND!$A$2:$B$35,2,FALSE)</f>
        <v>0.5</v>
      </c>
      <c r="Q19">
        <f>VLOOKUP(C19,COND!$D$2:$E$14,2,FALSE)</f>
        <v>-0.1</v>
      </c>
      <c r="R19" s="11">
        <f>STANDARDIZE(O19,AVERAGE($O$4:$O$203),STDEV($O$4:$O$203))</f>
        <v>1.8071523780241459</v>
      </c>
      <c r="S19" s="14">
        <f>RANK(O19,$O$4:$O$1003)</f>
        <v>16</v>
      </c>
      <c r="T19" s="14">
        <f>RANK(R19,$R$4:$R$203)</f>
        <v>16</v>
      </c>
      <c r="U19">
        <f>IF(F19="",0,F19)+IF(G19="",0,G19)</f>
        <v>78.900000000000006</v>
      </c>
      <c r="V19">
        <f>MAX($U$4:$U$203)-U19</f>
        <v>46.400000000000006</v>
      </c>
      <c r="W19" t="e">
        <f>VLOOKUP(B19,Summary!$Q$3:$U$575,5,FALSE)</f>
        <v>#N/A</v>
      </c>
      <c r="X19" s="15">
        <f>AVERAGE(F19:G19)+AVERAGE(F19:G19)/(ABS(F19-G19))</f>
        <v>41.494041450777203</v>
      </c>
      <c r="Y19" s="15">
        <f>AVERAGE(H19:I19)+AVERAGE(H19:I19)/(ABS(I19-H19))</f>
        <v>364.32410714285703</v>
      </c>
    </row>
    <row r="20" spans="1:25" ht="15.75" thickBot="1">
      <c r="A20">
        <f>RANK($G20,$G$4:$G$1203)</f>
        <v>8</v>
      </c>
      <c r="B20" s="7" t="s">
        <v>695</v>
      </c>
      <c r="C20" t="str">
        <f>IF(ISNA(VLOOKUP($B20,Pitchers2!$B$1:$Y$1001,C$1,FALSE)),"",VLOOKUP($B20,Pitchers2!$B$1:$Y$1001,C$1,FALSE))</f>
        <v>SP</v>
      </c>
      <c r="D20">
        <f>IF(ISNA(VLOOKUP($B20,Pitchers2!$B$1:$Y$1001,D$1,FALSE)),"",VLOOKUP($B20,Pitchers2!$B$1:$Y$1001,D$1,FALSE)+1)</f>
        <v>25</v>
      </c>
      <c r="E20" t="str">
        <f>IF(ISNA(VLOOKUP($B20,Pitchers2!$B$1:$Y$1001,E$1,FALSE)),"",VLOOKUP($B20,Pitchers2!$B$1:$Y$1001,E$1,FALSE))</f>
        <v>CON</v>
      </c>
      <c r="F20" t="str">
        <f>IF(ISNA(VLOOKUP($B20,Pitchers1!$B$1:$Y$991,F$1,FALSE)),"",VLOOKUP($B20,Pitchers1!$B$1:$Y$991,F$1,FALSE))</f>
        <v/>
      </c>
      <c r="G20">
        <f>IF(ISNA(VLOOKUP($B20,Pitchers2!$B$1:$Y$1001,G$1,FALSE)),"",VLOOKUP($B20,Pitchers2!$B$1:$Y$1001,G$1,FALSE))</f>
        <v>57.4</v>
      </c>
      <c r="H20" s="16" t="str">
        <f>IF(ISNA(VLOOKUP($B20,Pitchers1!$B$1:$Y$991,H$1,FALSE)),"",VLOOKUP($B20,Pitchers1!$B$1:$Y$991,H$1,FALSE))</f>
        <v/>
      </c>
      <c r="I20" s="16">
        <f>IF(ISNA(VLOOKUP($B20,Pitchers2!$B$1:$Y$1001,I$1,FALSE)),"",VLOOKUP($B20,Pitchers2!$B$1:$Y$1001,I$1,FALSE))</f>
        <v>412.09999999999991</v>
      </c>
      <c r="J20" s="11">
        <f>IF(F20="",-1,(F20-AVERAGE(F$4:F$1003))/STDEV(F$4:F$1003))</f>
        <v>-1</v>
      </c>
      <c r="K20" s="11">
        <f>IF(G20="",-1,(G20-AVERAGE(G$4:G$1003))/STDEV(G$4:G$1003))</f>
        <v>2.5376049751394727</v>
      </c>
      <c r="L20" s="11">
        <f>IF(H20="",-1,(H20-AVERAGE(H$4:H$1003))/STDEV(H$4:H$1003))</f>
        <v>-1</v>
      </c>
      <c r="M20" s="11">
        <f>IF(I20="",-1,(I20-AVERAGE(I$4:I$1003))/STDEV(I$4:I$1003))</f>
        <v>1.978455259868934</v>
      </c>
      <c r="N20" s="11">
        <f>($J$2*J20+$K$2*K20+$L$2*L20+$M$2*M20+3*AVERAGE(J20:K20)+2*AVERAGE(L20:M20))/(SUM($J$2:$M$2)+5)</f>
        <v>1.2973955737110585</v>
      </c>
      <c r="O20" s="11">
        <f>($J$2*J20+$K$2*K20+$L$2*L20+$M$2*M20+3*AVERAGE(J20:K20)+2*AVERAGE(L20:M20))/(SUM($J$2:$M$2)+5)+P20+Q20</f>
        <v>1.9973955737110585</v>
      </c>
      <c r="P20">
        <f>VLOOKUP(D20,COND!$A$2:$B$35,2,FALSE)</f>
        <v>0.5</v>
      </c>
      <c r="Q20">
        <f>VLOOKUP(C20,COND!$D$2:$E$14,2,FALSE)</f>
        <v>0.2</v>
      </c>
      <c r="R20" s="11">
        <f>STANDARDIZE(O20,AVERAGE($O$4:$O$203),STDEV($O$4:$O$203))</f>
        <v>1.7923217653463774</v>
      </c>
      <c r="S20" s="14">
        <f>RANK(O20,$O$4:$O$1003)</f>
        <v>17</v>
      </c>
      <c r="T20" s="14">
        <f>RANK(R20,$R$4:$R$203)</f>
        <v>17</v>
      </c>
      <c r="U20">
        <f>IF(F20="",0,F20)+IF(G20="",0,G20)</f>
        <v>57.4</v>
      </c>
      <c r="V20">
        <f>MAX($U$4:$U$203)-U20</f>
        <v>67.900000000000006</v>
      </c>
      <c r="W20" t="e">
        <f>VLOOKUP(B20,Summary!$Q$3:$U$575,5,FALSE)</f>
        <v>#N/A</v>
      </c>
      <c r="X20" s="15" t="e">
        <f>AVERAGE(F20:G20)+AVERAGE(F20:G20)/(ABS(F20-G20))</f>
        <v>#VALUE!</v>
      </c>
      <c r="Y20" s="15" t="e">
        <f>AVERAGE(H20:I20)+AVERAGE(H20:I20)/(ABS(I20-H20))</f>
        <v>#VALUE!</v>
      </c>
    </row>
    <row r="21" spans="1:25" ht="15.75" thickBot="1">
      <c r="A21">
        <f>RANK($G21,$G$4:$G$1203)</f>
        <v>36</v>
      </c>
      <c r="B21" s="7" t="s">
        <v>476</v>
      </c>
      <c r="C21" t="str">
        <f>IF(ISNA(VLOOKUP($B21,Pitchers2!$B$1:$Y$1001,C$1,FALSE)),"",VLOOKUP($B21,Pitchers2!$B$1:$Y$1001,C$1,FALSE))</f>
        <v>SP</v>
      </c>
      <c r="D21">
        <f>IF(ISNA(VLOOKUP($B21,Pitchers2!$B$1:$Y$1001,D$1,FALSE)),"",VLOOKUP($B21,Pitchers2!$B$1:$Y$1001,D$1,FALSE)+1)</f>
        <v>27</v>
      </c>
      <c r="E21" t="str">
        <f>IF(ISNA(VLOOKUP($B21,Pitchers2!$B$1:$Y$1001,E$1,FALSE)),"",VLOOKUP($B21,Pitchers2!$B$1:$Y$1001,E$1,FALSE))</f>
        <v>FLA</v>
      </c>
      <c r="F21">
        <f>IF(ISNA(VLOOKUP($B21,Pitchers1!$B$1:$Y$991,F$1,FALSE)),"",VLOOKUP($B21,Pitchers1!$B$1:$Y$991,F$1,FALSE))</f>
        <v>62.2</v>
      </c>
      <c r="G21">
        <f>IF(ISNA(VLOOKUP($B21,Pitchers2!$B$1:$Y$1001,G$1,FALSE)),"",VLOOKUP($B21,Pitchers2!$B$1:$Y$1001,G$1,FALSE))</f>
        <v>31.5</v>
      </c>
      <c r="H21" s="16">
        <f>IF(ISNA(VLOOKUP($B21,Pitchers1!$B$1:$Y$991,H$1,FALSE)),"",VLOOKUP($B21,Pitchers1!$B$1:$Y$991,H$1,FALSE))</f>
        <v>457</v>
      </c>
      <c r="I21" s="16">
        <f>IF(ISNA(VLOOKUP($B21,Pitchers2!$B$1:$Y$1001,I$1,FALSE)),"",VLOOKUP($B21,Pitchers2!$B$1:$Y$1001,I$1,FALSE))</f>
        <v>197.89999999999998</v>
      </c>
      <c r="J21" s="11">
        <f>IF(F21="",-1,(F21-AVERAGE(F$4:F$1003))/STDEV(F$4:F$1003))</f>
        <v>3.1053960175940514</v>
      </c>
      <c r="K21" s="11">
        <f>IF(G21="",-1,(G21-AVERAGE(G$4:G$1003))/STDEV(G$4:G$1003))</f>
        <v>0.74267730984889668</v>
      </c>
      <c r="L21" s="11">
        <f>IF(H21="",-1,(H21-AVERAGE(H$4:H$1003))/STDEV(H$4:H$1003))</f>
        <v>2.3409755583789513</v>
      </c>
      <c r="M21" s="11">
        <f>IF(I21="",-1,(I21-AVERAGE(I$4:I$1003))/STDEV(I$4:I$1003))</f>
        <v>0.12925818489734903</v>
      </c>
      <c r="N21" s="11">
        <f>($J$2*J21+$K$2*K21+$L$2*L21+$M$2*M21+3*AVERAGE(J21:K21)+2*AVERAGE(L21:M21))/(SUM($J$2:$M$2)+5)</f>
        <v>1.1634683470821359</v>
      </c>
      <c r="O21" s="11">
        <f>($J$2*J21+$K$2*K21+$L$2*L21+$M$2*M21+3*AVERAGE(J21:K21)+2*AVERAGE(L21:M21))/(SUM($J$2:$M$2)+5)+P21+Q21</f>
        <v>1.7634683470821357</v>
      </c>
      <c r="P21">
        <f>VLOOKUP(D21,COND!$A$2:$B$35,2,FALSE)</f>
        <v>0.4</v>
      </c>
      <c r="Q21">
        <f>VLOOKUP(C21,COND!$D$2:$E$14,2,FALSE)</f>
        <v>0.2</v>
      </c>
      <c r="R21" s="11">
        <f>STANDARDIZE(O21,AVERAGE($O$4:$O$203),STDEV($O$4:$O$203))</f>
        <v>1.5671055019959148</v>
      </c>
      <c r="S21" s="14">
        <f>RANK(O21,$O$4:$O$1003)</f>
        <v>18</v>
      </c>
      <c r="T21" s="14">
        <f>RANK(R21,$R$4:$R$203)</f>
        <v>18</v>
      </c>
      <c r="U21">
        <f>IF(F21="",0,F21)+IF(G21="",0,G21)</f>
        <v>93.7</v>
      </c>
      <c r="V21">
        <f>MAX($U$4:$U$203)-U21</f>
        <v>31.600000000000009</v>
      </c>
      <c r="W21">
        <f>VLOOKUP(B21,Summary!$Q$3:$U$575,5,FALSE)</f>
        <v>30</v>
      </c>
      <c r="X21" s="15">
        <f>AVERAGE(F21:G21)+AVERAGE(F21:G21)/(ABS(F21-G21))</f>
        <v>48.376058631921822</v>
      </c>
      <c r="Y21" s="15">
        <f>AVERAGE(H21:I21)+AVERAGE(H21:I21)/(ABS(I21-H21))</f>
        <v>328.71379776148206</v>
      </c>
    </row>
    <row r="22" spans="1:25" ht="15.75" thickBot="1">
      <c r="A22">
        <f>RANK($G22,$G$4:$G$1203)</f>
        <v>22</v>
      </c>
      <c r="B22" s="7" t="s">
        <v>245</v>
      </c>
      <c r="C22" t="str">
        <f>IF(ISNA(VLOOKUP($B22,Pitchers2!$B$1:$Y$1001,C$1,FALSE)),"",VLOOKUP($B22,Pitchers2!$B$1:$Y$1001,C$1,FALSE))</f>
        <v>SP</v>
      </c>
      <c r="D22">
        <f>IF(ISNA(VLOOKUP($B22,Pitchers2!$B$1:$Y$1001,D$1,FALSE)),"",VLOOKUP($B22,Pitchers2!$B$1:$Y$1001,D$1,FALSE)+1)</f>
        <v>27</v>
      </c>
      <c r="E22" t="str">
        <f>IF(ISNA(VLOOKUP($B22,Pitchers2!$B$1:$Y$1001,E$1,FALSE)),"",VLOOKUP($B22,Pitchers2!$B$1:$Y$1001,E$1,FALSE))</f>
        <v>BAK</v>
      </c>
      <c r="F22">
        <f>IF(ISNA(VLOOKUP($B22,Pitchers1!$B$1:$Y$991,F$1,FALSE)),"",VLOOKUP($B22,Pitchers1!$B$1:$Y$991,F$1,FALSE))</f>
        <v>20.399999999999999</v>
      </c>
      <c r="G22">
        <f>IF(ISNA(VLOOKUP($B22,Pitchers2!$B$1:$Y$1001,G$1,FALSE)),"",VLOOKUP($B22,Pitchers2!$B$1:$Y$1001,G$1,FALSE))</f>
        <v>42.7</v>
      </c>
      <c r="H22" s="16">
        <f>IF(ISNA(VLOOKUP($B22,Pitchers1!$B$1:$Y$991,H$1,FALSE)),"",VLOOKUP($B22,Pitchers1!$B$1:$Y$991,H$1,FALSE))</f>
        <v>154.89999999999998</v>
      </c>
      <c r="I22" s="16">
        <f>IF(ISNA(VLOOKUP($B22,Pitchers2!$B$1:$Y$1001,I$1,FALSE)),"",VLOOKUP($B22,Pitchers2!$B$1:$Y$1001,I$1,FALSE))</f>
        <v>403</v>
      </c>
      <c r="J22" s="11">
        <f>IF(F22="",-1,(F22-AVERAGE(F$4:F$1003))/STDEV(F$4:F$1003))</f>
        <v>-0.16584734280773852</v>
      </c>
      <c r="K22" s="11">
        <f>IF(G22="",-1,(G22-AVERAGE(G$4:G$1003))/STDEV(G$4:G$1003))</f>
        <v>1.5188622461907677</v>
      </c>
      <c r="L22" s="11">
        <f>IF(H22="",-1,(H22-AVERAGE(H$4:H$1003))/STDEV(H$4:H$1003))</f>
        <v>-0.36560832549916711</v>
      </c>
      <c r="M22" s="11">
        <f>IF(I22="",-1,(I22-AVERAGE(I$4:I$1003))/STDEV(I$4:I$1003))</f>
        <v>1.8998945998211223</v>
      </c>
      <c r="N22" s="11">
        <f>($J$2*J22+$K$2*K22+$L$2*L22+$M$2*M22+3*AVERAGE(J22:K22)+2*AVERAGE(L22:M22))/(SUM($J$2:$M$2)+5)</f>
        <v>1.1114084047299579</v>
      </c>
      <c r="O22" s="11">
        <f>($J$2*J22+$K$2*K22+$L$2*L22+$M$2*M22+3*AVERAGE(J22:K22)+2*AVERAGE(L22:M22))/(SUM($J$2:$M$2)+5)+P22+Q22</f>
        <v>1.7114084047299578</v>
      </c>
      <c r="P22">
        <f>VLOOKUP(D22,COND!$A$2:$B$35,2,FALSE)</f>
        <v>0.4</v>
      </c>
      <c r="Q22">
        <f>VLOOKUP(C22,COND!$D$2:$E$14,2,FALSE)</f>
        <v>0.2</v>
      </c>
      <c r="R22" s="11">
        <f>STANDARDIZE(O22,AVERAGE($O$4:$O$203),STDEV($O$4:$O$203))</f>
        <v>1.5169841635961017</v>
      </c>
      <c r="S22" s="14">
        <f>RANK(O22,$O$4:$O$1003)</f>
        <v>19</v>
      </c>
      <c r="T22" s="14">
        <f>RANK(R22,$R$4:$R$203)</f>
        <v>19</v>
      </c>
      <c r="U22">
        <f>IF(F22="",0,F22)+IF(G22="",0,G22)</f>
        <v>63.1</v>
      </c>
      <c r="V22">
        <f>MAX($U$4:$U$203)-U22</f>
        <v>62.20000000000001</v>
      </c>
      <c r="W22" t="e">
        <f>VLOOKUP(B22,Summary!$Q$3:$U$575,5,FALSE)</f>
        <v>#N/A</v>
      </c>
      <c r="X22" s="15">
        <f>AVERAGE(F22:G22)+AVERAGE(F22:G22)/(ABS(F22-G22))</f>
        <v>32.964798206278026</v>
      </c>
      <c r="Y22" s="15">
        <f>AVERAGE(H22:I22)+AVERAGE(H22:I22)/(ABS(I22-H22))</f>
        <v>280.07434502216847</v>
      </c>
    </row>
    <row r="23" spans="1:25" ht="15.75" thickBot="1">
      <c r="A23">
        <f>RANK($G23,$G$4:$G$1203)</f>
        <v>17</v>
      </c>
      <c r="B23" s="4" t="s">
        <v>313</v>
      </c>
      <c r="C23" t="str">
        <f>IF(ISNA(VLOOKUP($B23,Pitchers2!$B$1:$Y$1001,C$1,FALSE)),"",VLOOKUP($B23,Pitchers2!$B$1:$Y$1001,C$1,FALSE))</f>
        <v>SP</v>
      </c>
      <c r="D23">
        <f>IF(ISNA(VLOOKUP($B23,Pitchers2!$B$1:$Y$1001,D$1,FALSE)),"",VLOOKUP($B23,Pitchers2!$B$1:$Y$1001,D$1,FALSE)+1)</f>
        <v>30</v>
      </c>
      <c r="E23" t="str">
        <f>IF(ISNA(VLOOKUP($B23,Pitchers2!$B$1:$Y$1001,E$1,FALSE)),"",VLOOKUP($B23,Pitchers2!$B$1:$Y$1001,E$1,FALSE))</f>
        <v>AUR</v>
      </c>
      <c r="F23">
        <f>IF(ISNA(VLOOKUP($B23,Pitchers1!$B$1:$Y$991,F$1,FALSE)),"",VLOOKUP($B23,Pitchers1!$B$1:$Y$991,F$1,FALSE))</f>
        <v>31.8</v>
      </c>
      <c r="G23">
        <f>IF(ISNA(VLOOKUP($B23,Pitchers2!$B$1:$Y$1001,G$1,FALSE)),"",VLOOKUP($B23,Pitchers2!$B$1:$Y$1001,G$1,FALSE))</f>
        <v>47.7</v>
      </c>
      <c r="H23" s="16">
        <f>IF(ISNA(VLOOKUP($B23,Pitchers1!$B$1:$Y$991,H$1,FALSE)),"",VLOOKUP($B23,Pitchers1!$B$1:$Y$991,H$1,FALSE))</f>
        <v>300.09999999999991</v>
      </c>
      <c r="I23" s="16">
        <f>IF(ISNA(VLOOKUP($B23,Pitchers2!$B$1:$Y$1001,I$1,FALSE)),"",VLOOKUP($B23,Pitchers2!$B$1:$Y$1001,I$1,FALSE))</f>
        <v>325</v>
      </c>
      <c r="J23" s="11">
        <f>IF(F23="",-1,(F23-AVERAGE(F$4:F$1003))/STDEV(F$4:F$1003))</f>
        <v>0.72630993730184057</v>
      </c>
      <c r="K23" s="11">
        <f>IF(G23="",-1,(G23-AVERAGE(G$4:G$1003))/STDEV(G$4:G$1003))</f>
        <v>1.8653733784862456</v>
      </c>
      <c r="L23" s="11">
        <f>IF(H23="",-1,(H23-AVERAGE(H$4:H$1003))/STDEV(H$4:H$1003))</f>
        <v>0.93527211124066278</v>
      </c>
      <c r="M23" s="11">
        <f>IF(I23="",-1,(I23-AVERAGE(I$4:I$1003))/STDEV(I$4:I$1003))</f>
        <v>1.2265175136970154</v>
      </c>
      <c r="N23" s="11">
        <f>($J$2*J23+$K$2*K23+$L$2*L23+$M$2*M23+3*AVERAGE(J23:K23)+2*AVERAGE(L23:M23))/(SUM($J$2:$M$2)+5)</f>
        <v>1.3442959302710289</v>
      </c>
      <c r="O23" s="11">
        <f>($J$2*J23+$K$2*K23+$L$2*L23+$M$2*M23+3*AVERAGE(J23:K23)+2*AVERAGE(L23:M23))/(SUM($J$2:$M$2)+5)+P23+Q23</f>
        <v>1.6442959302710289</v>
      </c>
      <c r="P23">
        <f>VLOOKUP(D23,COND!$A$2:$B$35,2,FALSE)</f>
        <v>0.1</v>
      </c>
      <c r="Q23">
        <f>VLOOKUP(C23,COND!$D$2:$E$14,2,FALSE)</f>
        <v>0.2</v>
      </c>
      <c r="R23" s="11">
        <f>STANDARDIZE(O23,AVERAGE($O$4:$O$203),STDEV($O$4:$O$203))</f>
        <v>1.4523708180712567</v>
      </c>
      <c r="S23" s="14">
        <f>RANK(O23,$O$4:$O$1003)</f>
        <v>20</v>
      </c>
      <c r="T23" s="14">
        <f>RANK(R23,$R$4:$R$203)</f>
        <v>20</v>
      </c>
      <c r="U23">
        <f>IF(F23="",0,F23)+IF(G23="",0,G23)</f>
        <v>79.5</v>
      </c>
      <c r="V23">
        <f>MAX($U$4:$U$203)-U23</f>
        <v>45.800000000000011</v>
      </c>
      <c r="W23" t="e">
        <f>VLOOKUP(B23,Summary!$Q$3:$U$575,5,FALSE)</f>
        <v>#N/A</v>
      </c>
      <c r="X23" s="15">
        <f>AVERAGE(F23:G23)+AVERAGE(F23:G23)/(ABS(F23-G23))</f>
        <v>42.25</v>
      </c>
      <c r="Y23" s="15">
        <f>AVERAGE(H23:I23)+AVERAGE(H23:I23)/(ABS(I23-H23))</f>
        <v>325.10220883534129</v>
      </c>
    </row>
    <row r="24" spans="1:25" ht="15.75" thickBot="1">
      <c r="A24">
        <f>RANK($G24,$G$4:$G$1203)</f>
        <v>24</v>
      </c>
      <c r="B24" s="7" t="s">
        <v>60</v>
      </c>
      <c r="C24" t="str">
        <f>IF(ISNA(VLOOKUP($B24,Pitchers2!$B$1:$Y$1001,C$1,FALSE)),"",VLOOKUP($B24,Pitchers2!$B$1:$Y$1001,C$1,FALSE))</f>
        <v>SP</v>
      </c>
      <c r="D24">
        <f>IF(ISNA(VLOOKUP($B24,Pitchers2!$B$1:$Y$1001,D$1,FALSE)),"",VLOOKUP($B24,Pitchers2!$B$1:$Y$1001,D$1,FALSE)+1)</f>
        <v>32</v>
      </c>
      <c r="E24" t="str">
        <f>IF(ISNA(VLOOKUP($B24,Pitchers2!$B$1:$Y$1001,E$1,FALSE)),"",VLOOKUP($B24,Pitchers2!$B$1:$Y$1001,E$1,FALSE))</f>
        <v>NJ</v>
      </c>
      <c r="F24">
        <f>IF(ISNA(VLOOKUP($B24,Pitchers1!$B$1:$Y$991,F$1,FALSE)),"",VLOOKUP($B24,Pitchers1!$B$1:$Y$991,F$1,FALSE))</f>
        <v>45.2</v>
      </c>
      <c r="G24">
        <f>IF(ISNA(VLOOKUP($B24,Pitchers2!$B$1:$Y$1001,G$1,FALSE)),"",VLOOKUP($B24,Pitchers2!$B$1:$Y$1001,G$1,FALSE))</f>
        <v>42.2</v>
      </c>
      <c r="H24" s="16">
        <f>IF(ISNA(VLOOKUP($B24,Pitchers1!$B$1:$Y$991,H$1,FALSE)),"",VLOOKUP($B24,Pitchers1!$B$1:$Y$991,H$1,FALSE))</f>
        <v>384</v>
      </c>
      <c r="I24" s="16">
        <f>IF(ISNA(VLOOKUP($B24,Pitchers2!$B$1:$Y$1001,I$1,FALSE)),"",VLOOKUP($B24,Pitchers2!$B$1:$Y$1001,I$1,FALSE))</f>
        <v>346</v>
      </c>
      <c r="J24" s="11">
        <f>IF(F24="",-1,(F24-AVERAGE(F$4:F$1003))/STDEV(F$4:F$1003))</f>
        <v>1.7749860384832756</v>
      </c>
      <c r="K24" s="11">
        <f>IF(G24="",-1,(G24-AVERAGE(G$4:G$1003))/STDEV(G$4:G$1003))</f>
        <v>1.4842111329612198</v>
      </c>
      <c r="L24" s="11">
        <f>IF(H24="",-1,(H24-AVERAGE(H$4:H$1003))/STDEV(H$4:H$1003))</f>
        <v>1.686951647345841</v>
      </c>
      <c r="M24" s="11">
        <f>IF(I24="",-1,(I24-AVERAGE(I$4:I$1003))/STDEV(I$4:I$1003))</f>
        <v>1.4078113445765827</v>
      </c>
      <c r="N24" s="11">
        <f>($J$2*J24+$K$2*K24+$L$2*L24+$M$2*M24+3*AVERAGE(J24:K24)+2*AVERAGE(L24:M24))/(SUM($J$2:$M$2)+5)</f>
        <v>1.5364315453982607</v>
      </c>
      <c r="O24" s="11">
        <f>($J$2*J24+$K$2*K24+$L$2*L24+$M$2*M24+3*AVERAGE(J24:K24)+2*AVERAGE(L24:M24))/(SUM($J$2:$M$2)+5)+P24+Q24</f>
        <v>1.6364315453982605</v>
      </c>
      <c r="P24">
        <f>VLOOKUP(D24,COND!$A$2:$B$35,2,FALSE)</f>
        <v>-0.1</v>
      </c>
      <c r="Q24">
        <f>VLOOKUP(C24,COND!$D$2:$E$14,2,FALSE)</f>
        <v>0.2</v>
      </c>
      <c r="R24" s="11">
        <f>STANDARDIZE(O24,AVERAGE($O$4:$O$203),STDEV($O$4:$O$203))</f>
        <v>1.4447992865307899</v>
      </c>
      <c r="S24" s="14">
        <f>RANK(O24,$O$4:$O$1003)</f>
        <v>21</v>
      </c>
      <c r="T24" s="14">
        <f>RANK(R24,$R$4:$R$203)</f>
        <v>21</v>
      </c>
      <c r="U24">
        <f>IF(F24="",0,F24)+IF(G24="",0,G24)</f>
        <v>87.4</v>
      </c>
      <c r="V24">
        <f>MAX($U$4:$U$203)-U24</f>
        <v>37.900000000000006</v>
      </c>
      <c r="W24">
        <f>VLOOKUP(B24,Summary!$Q$3:$U$575,5,FALSE)</f>
        <v>31</v>
      </c>
      <c r="X24" s="15">
        <f>AVERAGE(F24:G24)+AVERAGE(F24:G24)/(ABS(F24-G24))</f>
        <v>58.266666666666673</v>
      </c>
      <c r="Y24" s="15">
        <f>AVERAGE(H24:I24)+AVERAGE(H24:I24)/(ABS(I24-H24))</f>
        <v>374.60526315789474</v>
      </c>
    </row>
    <row r="25" spans="1:25" ht="15.75" thickBot="1">
      <c r="A25">
        <f>RANK($G25,$G$4:$G$1203)</f>
        <v>21</v>
      </c>
      <c r="B25" s="4" t="s">
        <v>498</v>
      </c>
      <c r="C25" t="str">
        <f>IF(ISNA(VLOOKUP($B25,Pitchers2!$B$1:$Y$1001,C$1,FALSE)),"",VLOOKUP($B25,Pitchers2!$B$1:$Y$1001,C$1,FALSE))</f>
        <v>SP</v>
      </c>
      <c r="D25">
        <f>IF(ISNA(VLOOKUP($B25,Pitchers2!$B$1:$Y$1001,D$1,FALSE)),"",VLOOKUP($B25,Pitchers2!$B$1:$Y$1001,D$1,FALSE)+1)</f>
        <v>29</v>
      </c>
      <c r="E25" t="str">
        <f>IF(ISNA(VLOOKUP($B25,Pitchers2!$B$1:$Y$1001,E$1,FALSE)),"",VLOOKUP($B25,Pitchers2!$B$1:$Y$1001,E$1,FALSE))</f>
        <v>SA</v>
      </c>
      <c r="F25">
        <f>IF(ISNA(VLOOKUP($B25,Pitchers1!$B$1:$Y$991,F$1,FALSE)),"",VLOOKUP($B25,Pitchers1!$B$1:$Y$991,F$1,FALSE))</f>
        <v>17.7</v>
      </c>
      <c r="G25">
        <f>IF(ISNA(VLOOKUP($B25,Pitchers2!$B$1:$Y$1001,G$1,FALSE)),"",VLOOKUP($B25,Pitchers2!$B$1:$Y$1001,G$1,FALSE))</f>
        <v>43</v>
      </c>
      <c r="H25" s="16">
        <f>IF(ISNA(VLOOKUP($B25,Pitchers1!$B$1:$Y$991,H$1,FALSE)),"",VLOOKUP($B25,Pitchers1!$B$1:$Y$991,H$1,FALSE))</f>
        <v>168.90000000000009</v>
      </c>
      <c r="I25" s="16">
        <f>IF(ISNA(VLOOKUP($B25,Pitchers2!$B$1:$Y$1001,I$1,FALSE)),"",VLOOKUP($B25,Pitchers2!$B$1:$Y$1001,I$1,FALSE))</f>
        <v>415.90000000000009</v>
      </c>
      <c r="J25" s="11">
        <f>IF(F25="",-1,(F25-AVERAGE(F$4:F$1003))/STDEV(F$4:F$1003))</f>
        <v>-0.37714775125474398</v>
      </c>
      <c r="K25" s="11">
        <f>IF(G25="",-1,(G25-AVERAGE(G$4:G$1003))/STDEV(G$4:G$1003))</f>
        <v>1.539652914128496</v>
      </c>
      <c r="L25" s="11">
        <f>IF(H25="",-1,(H25-AVERAGE(H$4:H$1003))/STDEV(H$4:H$1003))</f>
        <v>-0.24017908228733673</v>
      </c>
      <c r="M25" s="11">
        <f>IF(I25="",-1,(I25-AVERAGE(I$4:I$1003))/STDEV(I$4:I$1003))</f>
        <v>2.0112608102185714</v>
      </c>
      <c r="N25" s="11">
        <f>($J$2*J25+$K$2*K25+$L$2*L25+$M$2*M25+3*AVERAGE(J25:K25)+2*AVERAGE(L25:M25))/(SUM($J$2:$M$2)+5)</f>
        <v>1.1319634815384372</v>
      </c>
      <c r="O25" s="11">
        <f>($J$2*J25+$K$2*K25+$L$2*L25+$M$2*M25+3*AVERAGE(J25:K25)+2*AVERAGE(L25:M25))/(SUM($J$2:$M$2)+5)+P25+Q25</f>
        <v>1.5319634815384371</v>
      </c>
      <c r="P25">
        <f>VLOOKUP(D25,COND!$A$2:$B$35,2,FALSE)</f>
        <v>0.2</v>
      </c>
      <c r="Q25">
        <f>VLOOKUP(C25,COND!$D$2:$E$14,2,FALSE)</f>
        <v>0.2</v>
      </c>
      <c r="R25" s="11">
        <f>STANDARDIZE(O25,AVERAGE($O$4:$O$203),STDEV($O$4:$O$203))</f>
        <v>1.3442213960431251</v>
      </c>
      <c r="S25" s="14">
        <f>RANK(O25,$O$4:$O$1003)</f>
        <v>22</v>
      </c>
      <c r="T25" s="14">
        <f>RANK(R25,$R$4:$R$203)</f>
        <v>22</v>
      </c>
      <c r="U25">
        <f>IF(F25="",0,F25)+IF(G25="",0,G25)</f>
        <v>60.7</v>
      </c>
      <c r="V25">
        <f>MAX($U$4:$U$203)-U25</f>
        <v>64.600000000000009</v>
      </c>
      <c r="W25" t="e">
        <f>VLOOKUP(B25,Summary!$Q$3:$U$575,5,FALSE)</f>
        <v>#N/A</v>
      </c>
      <c r="X25" s="15">
        <f>AVERAGE(F25:G25)+AVERAGE(F25:G25)/(ABS(F25-G25))</f>
        <v>31.549604743083005</v>
      </c>
      <c r="Y25" s="15">
        <f>AVERAGE(H25:I25)+AVERAGE(H25:I25)/(ABS(I25-H25))</f>
        <v>293.58380566801628</v>
      </c>
    </row>
    <row r="26" spans="1:25" ht="15.75" thickBot="1">
      <c r="A26">
        <f>RANK($G26,$G$4:$G$1203)</f>
        <v>14</v>
      </c>
      <c r="B26" s="7" t="s">
        <v>525</v>
      </c>
      <c r="C26" t="str">
        <f>IF(ISNA(VLOOKUP($B26,Pitchers2!$B$1:$Y$1001,C$1,FALSE)),"",VLOOKUP($B26,Pitchers2!$B$1:$Y$1001,C$1,FALSE))</f>
        <v>SP</v>
      </c>
      <c r="D26">
        <f>IF(ISNA(VLOOKUP($B26,Pitchers2!$B$1:$Y$1001,D$1,FALSE)),"",VLOOKUP($B26,Pitchers2!$B$1:$Y$1001,D$1,FALSE)+1)</f>
        <v>31</v>
      </c>
      <c r="E26" t="str">
        <f>IF(ISNA(VLOOKUP($B26,Pitchers2!$B$1:$Y$1001,E$1,FALSE)),"",VLOOKUP($B26,Pitchers2!$B$1:$Y$1001,E$1,FALSE))</f>
        <v>REN</v>
      </c>
      <c r="F26">
        <f>IF(ISNA(VLOOKUP($B26,Pitchers1!$B$1:$Y$991,F$1,FALSE)),"",VLOOKUP($B26,Pitchers1!$B$1:$Y$991,F$1,FALSE))</f>
        <v>33.700000000000003</v>
      </c>
      <c r="G26">
        <f>IF(ISNA(VLOOKUP($B26,Pitchers2!$B$1:$Y$1001,G$1,FALSE)),"",VLOOKUP($B26,Pitchers2!$B$1:$Y$1001,G$1,FALSE))</f>
        <v>51.1</v>
      </c>
      <c r="H26" s="16">
        <f>IF(ISNA(VLOOKUP($B26,Pitchers1!$B$1:$Y$991,H$1,FALSE)),"",VLOOKUP($B26,Pitchers1!$B$1:$Y$991,H$1,FALSE))</f>
        <v>256</v>
      </c>
      <c r="I26" s="16">
        <f>IF(ISNA(VLOOKUP($B26,Pitchers2!$B$1:$Y$1001,I$1,FALSE)),"",VLOOKUP($B26,Pitchers2!$B$1:$Y$1001,I$1,FALSE))</f>
        <v>293.90000000000009</v>
      </c>
      <c r="J26" s="11">
        <f>IF(F26="",-1,(F26-AVERAGE(F$4:F$1003))/STDEV(F$4:F$1003))</f>
        <v>0.87500281732010388</v>
      </c>
      <c r="K26" s="11">
        <f>IF(G26="",-1,(G26-AVERAGE(G$4:G$1003))/STDEV(G$4:G$1003))</f>
        <v>2.1010009484471706</v>
      </c>
      <c r="L26" s="11">
        <f>IF(H26="",-1,(H26-AVERAGE(H$4:H$1003))/STDEV(H$4:H$1003))</f>
        <v>0.54016999512340103</v>
      </c>
      <c r="M26" s="11">
        <f>IF(I26="",-1,(I26-AVERAGE(I$4:I$1003))/STDEV(I$4:I$1003))</f>
        <v>0.95802998320394295</v>
      </c>
      <c r="N26" s="11">
        <f>($J$2*J26+$K$2*K26+$L$2*L26+$M$2*M26+3*AVERAGE(J26:K26)+2*AVERAGE(L26:M26))/(SUM($J$2:$M$2)+5)</f>
        <v>1.3272708615676134</v>
      </c>
      <c r="O26" s="11">
        <f>($J$2*J26+$K$2*K26+$L$2*L26+$M$2*M26+3*AVERAGE(J26:K26)+2*AVERAGE(L26:M26))/(SUM($J$2:$M$2)+5)+P26+Q26</f>
        <v>1.5272708615676134</v>
      </c>
      <c r="P26">
        <f>VLOOKUP(D26,COND!$A$2:$B$35,2,FALSE)</f>
        <v>0</v>
      </c>
      <c r="Q26">
        <f>VLOOKUP(C26,COND!$D$2:$E$14,2,FALSE)</f>
        <v>0.2</v>
      </c>
      <c r="R26" s="11">
        <f>STANDARDIZE(O26,AVERAGE($O$4:$O$203),STDEV($O$4:$O$203))</f>
        <v>1.3397035194779094</v>
      </c>
      <c r="S26" s="14">
        <f>RANK(O26,$O$4:$O$1003)</f>
        <v>23</v>
      </c>
      <c r="T26" s="14">
        <f>RANK(R26,$R$4:$R$203)</f>
        <v>23</v>
      </c>
      <c r="U26">
        <f>IF(F26="",0,F26)+IF(G26="",0,G26)</f>
        <v>84.800000000000011</v>
      </c>
      <c r="V26">
        <f>MAX($U$4:$U$203)-U26</f>
        <v>40.5</v>
      </c>
      <c r="W26" t="e">
        <f>VLOOKUP(B26,Summary!$Q$3:$U$575,5,FALSE)</f>
        <v>#N/A</v>
      </c>
      <c r="X26" s="15">
        <f>AVERAGE(F26:G26)+AVERAGE(F26:G26)/(ABS(F26-G26))</f>
        <v>44.836781609195405</v>
      </c>
      <c r="Y26" s="15">
        <f>AVERAGE(H26:I26)+AVERAGE(H26:I26)/(ABS(I26-H26))</f>
        <v>282.20461741424805</v>
      </c>
    </row>
    <row r="27" spans="1:25" ht="15.75" thickBot="1">
      <c r="A27">
        <f>RANK($G27,$G$4:$G$1203)</f>
        <v>28</v>
      </c>
      <c r="B27" s="7" t="s">
        <v>485</v>
      </c>
      <c r="C27" t="str">
        <f>IF(ISNA(VLOOKUP($B27,Pitchers2!$B$1:$Y$1001,C$1,FALSE)),"",VLOOKUP($B27,Pitchers2!$B$1:$Y$1001,C$1,FALSE))</f>
        <v>SP</v>
      </c>
      <c r="D27">
        <f>IF(ISNA(VLOOKUP($B27,Pitchers2!$B$1:$Y$1001,D$1,FALSE)),"",VLOOKUP($B27,Pitchers2!$B$1:$Y$1001,D$1,FALSE)+1)</f>
        <v>26</v>
      </c>
      <c r="E27" t="str">
        <f>IF(ISNA(VLOOKUP($B27,Pitchers2!$B$1:$Y$1001,E$1,FALSE)),"",VLOOKUP($B27,Pitchers2!$B$1:$Y$1001,E$1,FALSE))</f>
        <v>LON</v>
      </c>
      <c r="F27">
        <f>IF(ISNA(VLOOKUP($B27,Pitchers1!$B$1:$Y$991,F$1,FALSE)),"",VLOOKUP($B27,Pitchers1!$B$1:$Y$991,F$1,FALSE))</f>
        <v>17.8</v>
      </c>
      <c r="G27">
        <f>IF(ISNA(VLOOKUP($B27,Pitchers2!$B$1:$Y$1001,G$1,FALSE)),"",VLOOKUP($B27,Pitchers2!$B$1:$Y$1001,G$1,FALSE))</f>
        <v>36.5</v>
      </c>
      <c r="H27" s="16">
        <f>IF(ISNA(VLOOKUP($B27,Pitchers1!$B$1:$Y$991,H$1,FALSE)),"",VLOOKUP($B27,Pitchers1!$B$1:$Y$991,H$1,FALSE))</f>
        <v>225.90000000000009</v>
      </c>
      <c r="I27" s="16">
        <f>IF(ISNA(VLOOKUP($B27,Pitchers2!$B$1:$Y$1001,I$1,FALSE)),"",VLOOKUP($B27,Pitchers2!$B$1:$Y$1001,I$1,FALSE))</f>
        <v>334.09999999999991</v>
      </c>
      <c r="J27" s="11">
        <f>IF(F27="",-1,(F27-AVERAGE(F$4:F$1003))/STDEV(F$4:F$1003))</f>
        <v>-0.36932181020115107</v>
      </c>
      <c r="K27" s="11">
        <f>IF(G27="",-1,(G27-AVERAGE(G$4:G$1003))/STDEV(G$4:G$1003))</f>
        <v>1.0891884421443747</v>
      </c>
      <c r="L27" s="11">
        <f>IF(H27="",-1,(H27-AVERAGE(H$4:H$1003))/STDEV(H$4:H$1003))</f>
        <v>0.27049712221796862</v>
      </c>
      <c r="M27" s="11">
        <f>IF(I27="",-1,(I27-AVERAGE(I$4:I$1003))/STDEV(I$4:I$1003))</f>
        <v>1.3050781737448272</v>
      </c>
      <c r="N27" s="11">
        <f>($J$2*J27+$K$2*K27+$L$2*L27+$M$2*M27+3*AVERAGE(J27:K27)+2*AVERAGE(L27:M27))/(SUM($J$2:$M$2)+5)</f>
        <v>0.79749835244315614</v>
      </c>
      <c r="O27" s="11">
        <f>($J$2*J27+$K$2*K27+$L$2*L27+$M$2*M27+3*AVERAGE(J27:K27)+2*AVERAGE(L27:M27))/(SUM($J$2:$M$2)+5)+P27+Q27</f>
        <v>1.497498352443156</v>
      </c>
      <c r="P27">
        <f>VLOOKUP(D27,COND!$A$2:$B$35,2,FALSE)</f>
        <v>0.5</v>
      </c>
      <c r="Q27">
        <f>VLOOKUP(C27,COND!$D$2:$E$14,2,FALSE)</f>
        <v>0.2</v>
      </c>
      <c r="R27" s="11">
        <f>STANDARDIZE(O27,AVERAGE($O$4:$O$203),STDEV($O$4:$O$203))</f>
        <v>1.3110396766571919</v>
      </c>
      <c r="S27" s="14">
        <f>RANK(O27,$O$4:$O$1003)</f>
        <v>24</v>
      </c>
      <c r="T27" s="14">
        <f>RANK(R27,$R$4:$R$203)</f>
        <v>24</v>
      </c>
      <c r="U27">
        <f>IF(F27="",0,F27)+IF(G27="",0,G27)</f>
        <v>54.3</v>
      </c>
      <c r="V27">
        <f>MAX($U$4:$U$203)-U27</f>
        <v>71.000000000000014</v>
      </c>
      <c r="W27" t="e">
        <f>VLOOKUP(B27,Summary!$Q$3:$U$575,5,FALSE)</f>
        <v>#N/A</v>
      </c>
      <c r="X27" s="15">
        <f>AVERAGE(F27:G27)+AVERAGE(F27:G27)/(ABS(F27-G27))</f>
        <v>28.60187165775401</v>
      </c>
      <c r="Y27" s="15">
        <f>AVERAGE(H27:I27)+AVERAGE(H27:I27)/(ABS(I27-H27))</f>
        <v>282.58780036968579</v>
      </c>
    </row>
    <row r="28" spans="1:25" ht="15.75" thickBot="1">
      <c r="A28">
        <f>RANK($G28,$G$4:$G$1203)</f>
        <v>37</v>
      </c>
      <c r="B28" s="4" t="s">
        <v>178</v>
      </c>
      <c r="C28" t="str">
        <f>IF(ISNA(VLOOKUP($B28,Pitchers2!$B$1:$Y$1001,C$1,FALSE)),"",VLOOKUP($B28,Pitchers2!$B$1:$Y$1001,C$1,FALSE))</f>
        <v>SP</v>
      </c>
      <c r="D28">
        <f>IF(ISNA(VLOOKUP($B28,Pitchers2!$B$1:$Y$1001,D$1,FALSE)),"",VLOOKUP($B28,Pitchers2!$B$1:$Y$1001,D$1,FALSE)+1)</f>
        <v>27</v>
      </c>
      <c r="E28" t="str">
        <f>IF(ISNA(VLOOKUP($B28,Pitchers2!$B$1:$Y$1001,E$1,FALSE)),"",VLOOKUP($B28,Pitchers2!$B$1:$Y$1001,E$1,FALSE))</f>
        <v>FAR</v>
      </c>
      <c r="F28">
        <f>IF(ISNA(VLOOKUP($B28,Pitchers1!$B$1:$Y$991,F$1,FALSE)),"",VLOOKUP($B28,Pitchers1!$B$1:$Y$991,F$1,FALSE))</f>
        <v>25.8</v>
      </c>
      <c r="G28">
        <f>IF(ISNA(VLOOKUP($B28,Pitchers2!$B$1:$Y$1001,G$1,FALSE)),"",VLOOKUP($B28,Pitchers2!$B$1:$Y$1001,G$1,FALSE))</f>
        <v>31.4</v>
      </c>
      <c r="H28" s="16">
        <f>IF(ISNA(VLOOKUP($B28,Pitchers1!$B$1:$Y$991,H$1,FALSE)),"",VLOOKUP($B28,Pitchers1!$B$1:$Y$991,H$1,FALSE))</f>
        <v>272</v>
      </c>
      <c r="I28" s="16">
        <f>IF(ISNA(VLOOKUP($B28,Pitchers2!$B$1:$Y$1001,I$1,FALSE)),"",VLOOKUP($B28,Pitchers2!$B$1:$Y$1001,I$1,FALSE))</f>
        <v>308</v>
      </c>
      <c r="J28" s="11">
        <f>IF(F28="",-1,(F28-AVERAGE(F$4:F$1003))/STDEV(F$4:F$1003))</f>
        <v>0.25675347408627275</v>
      </c>
      <c r="K28" s="11">
        <f>IF(G28="",-1,(G28-AVERAGE(G$4:G$1003))/STDEV(G$4:G$1003))</f>
        <v>0.73574708720298709</v>
      </c>
      <c r="L28" s="11">
        <f>IF(H28="",-1,(H28-AVERAGE(H$4:H$1003))/STDEV(H$4:H$1003))</f>
        <v>0.68351770165120607</v>
      </c>
      <c r="M28" s="11">
        <f>IF(I28="",-1,(I28-AVERAGE(I$4:I$1003))/STDEV(I$4:I$1003))</f>
        <v>1.079755841080223</v>
      </c>
      <c r="N28" s="11">
        <f>($J$2*J28+$K$2*K28+$L$2*L28+$M$2*M28+3*AVERAGE(J28:K28)+2*AVERAGE(L28:M28))/(SUM($J$2:$M$2)+5)</f>
        <v>0.75334351181648029</v>
      </c>
      <c r="O28" s="11">
        <f>($J$2*J28+$K$2*K28+$L$2*L28+$M$2*M28+3*AVERAGE(J28:K28)+2*AVERAGE(L28:M28))/(SUM($J$2:$M$2)+5)+P28+Q28</f>
        <v>1.3533435118164803</v>
      </c>
      <c r="P28">
        <f>VLOOKUP(D28,COND!$A$2:$B$35,2,FALSE)</f>
        <v>0.4</v>
      </c>
      <c r="Q28">
        <f>VLOOKUP(C28,COND!$D$2:$E$14,2,FALSE)</f>
        <v>0.2</v>
      </c>
      <c r="R28" s="11">
        <f>STANDARDIZE(O28,AVERAGE($O$4:$O$203),STDEV($O$4:$O$203))</f>
        <v>1.172252862408665</v>
      </c>
      <c r="S28" s="14">
        <f>RANK(O28,$O$4:$O$1003)</f>
        <v>25</v>
      </c>
      <c r="T28" s="14">
        <f>RANK(R28,$R$4:$R$203)</f>
        <v>25</v>
      </c>
      <c r="U28">
        <f>IF(F28="",0,F28)+IF(G28="",0,G28)</f>
        <v>57.2</v>
      </c>
      <c r="V28">
        <f>MAX($U$4:$U$203)-U28</f>
        <v>68.100000000000009</v>
      </c>
      <c r="W28">
        <f>VLOOKUP(B28,Summary!$Q$3:$U$575,5,FALSE)</f>
        <v>31</v>
      </c>
      <c r="X28" s="15">
        <f>AVERAGE(F28:G28)+AVERAGE(F28:G28)/(ABS(F28-G28))</f>
        <v>33.707142857142863</v>
      </c>
      <c r="Y28" s="15">
        <f>AVERAGE(H28:I28)+AVERAGE(H28:I28)/(ABS(I28-H28))</f>
        <v>298.05555555555554</v>
      </c>
    </row>
    <row r="29" spans="1:25" ht="15.75" thickBot="1">
      <c r="A29">
        <f>RANK($G29,$G$4:$G$1203)</f>
        <v>103</v>
      </c>
      <c r="B29" s="4" t="s">
        <v>523</v>
      </c>
      <c r="C29" t="str">
        <f>IF(ISNA(VLOOKUP($B29,Pitchers2!$B$1:$Y$1001,C$1,FALSE)),"",VLOOKUP($B29,Pitchers2!$B$1:$Y$1001,C$1,FALSE))</f>
        <v>SP</v>
      </c>
      <c r="D29">
        <f>IF(ISNA(VLOOKUP($B29,Pitchers2!$B$1:$Y$1001,D$1,FALSE)),"",VLOOKUP($B29,Pitchers2!$B$1:$Y$1001,D$1,FALSE)+1)</f>
        <v>26</v>
      </c>
      <c r="E29" t="str">
        <f>IF(ISNA(VLOOKUP($B29,Pitchers2!$B$1:$Y$1001,E$1,FALSE)),"",VLOOKUP($B29,Pitchers2!$B$1:$Y$1001,E$1,FALSE))</f>
        <v>CON</v>
      </c>
      <c r="F29">
        <f>IF(ISNA(VLOOKUP($B29,Pitchers1!$B$1:$Y$991,F$1,FALSE)),"",VLOOKUP($B29,Pitchers1!$B$1:$Y$991,F$1,FALSE))</f>
        <v>39.6</v>
      </c>
      <c r="G29">
        <f>IF(ISNA(VLOOKUP($B29,Pitchers2!$B$1:$Y$1001,G$1,FALSE)),"",VLOOKUP($B29,Pitchers2!$B$1:$Y$1001,G$1,FALSE))</f>
        <v>16.7</v>
      </c>
      <c r="H29" s="16">
        <f>IF(ISNA(VLOOKUP($B29,Pitchers1!$B$1:$Y$991,H$1,FALSE)),"",VLOOKUP($B29,Pitchers1!$B$1:$Y$991,H$1,FALSE))</f>
        <v>345.90000000000009</v>
      </c>
      <c r="I29" s="16">
        <f>IF(ISNA(VLOOKUP($B29,Pitchers2!$B$1:$Y$1001,I$1,FALSE)),"",VLOOKUP($B29,Pitchers2!$B$1:$Y$1001,I$1,FALSE))</f>
        <v>311.90000000000009</v>
      </c>
      <c r="J29" s="11">
        <f>IF(F29="",-1,(F29-AVERAGE(F$4:F$1003))/STDEV(F$4:F$1003))</f>
        <v>1.3367333394820788</v>
      </c>
      <c r="K29" s="11">
        <f>IF(G29="",-1,(G29-AVERAGE(G$4:G$1003))/STDEV(G$4:G$1003))</f>
        <v>-0.28299564174571817</v>
      </c>
      <c r="L29" s="11">
        <f>IF(H29="",-1,(H29-AVERAGE(H$4:H$1003))/STDEV(H$4:H$1003))</f>
        <v>1.3456049211765062</v>
      </c>
      <c r="M29" s="11">
        <f>IF(I29="",-1,(I29-AVERAGE(I$4:I$1003))/STDEV(I$4:I$1003))</f>
        <v>1.1134246953864291</v>
      </c>
      <c r="N29" s="11">
        <f>($J$2*J29+$K$2*K29+$L$2*L29+$M$2*M29+3*AVERAGE(J29:K29)+2*AVERAGE(L29:M29))/(SUM($J$2:$M$2)+5)</f>
        <v>0.65084215030823922</v>
      </c>
      <c r="O29" s="11">
        <f>($J$2*J29+$K$2*K29+$L$2*L29+$M$2*M29+3*AVERAGE(J29:K29)+2*AVERAGE(L29:M29))/(SUM($J$2:$M$2)+5)+P29+Q29</f>
        <v>1.3508421503082391</v>
      </c>
      <c r="P29">
        <f>VLOOKUP(D29,COND!$A$2:$B$35,2,FALSE)</f>
        <v>0.5</v>
      </c>
      <c r="Q29">
        <f>VLOOKUP(C29,COND!$D$2:$E$14,2,FALSE)</f>
        <v>0.2</v>
      </c>
      <c r="R29" s="11">
        <f>STANDARDIZE(O29,AVERAGE($O$4:$O$203),STDEV($O$4:$O$203))</f>
        <v>1.1698446463993828</v>
      </c>
      <c r="S29" s="14">
        <f>RANK(O29,$O$4:$O$1003)</f>
        <v>26</v>
      </c>
      <c r="T29" s="14">
        <f>RANK(R29,$R$4:$R$203)</f>
        <v>26</v>
      </c>
      <c r="U29">
        <f>IF(F29="",0,F29)+IF(G29="",0,G29)</f>
        <v>56.3</v>
      </c>
      <c r="V29">
        <f>MAX($U$4:$U$203)-U29</f>
        <v>69.000000000000014</v>
      </c>
      <c r="W29">
        <f>VLOOKUP(B29,Summary!$Q$3:$U$575,5,FALSE)</f>
        <v>30</v>
      </c>
      <c r="X29" s="15">
        <f>AVERAGE(F29:G29)+AVERAGE(F29:G29)/(ABS(F29-G29))</f>
        <v>29.379257641921395</v>
      </c>
      <c r="Y29" s="15">
        <f>AVERAGE(H29:I29)+AVERAGE(H29:I29)/(ABS(I29-H29))</f>
        <v>338.57352941176481</v>
      </c>
    </row>
    <row r="30" spans="1:25" ht="15.75" thickBot="1">
      <c r="A30">
        <f>RANK($G30,$G$4:$G$1203)</f>
        <v>23</v>
      </c>
      <c r="B30" s="4" t="s">
        <v>352</v>
      </c>
      <c r="C30" t="str">
        <f>IF(ISNA(VLOOKUP($B30,Pitchers2!$B$1:$Y$1001,C$1,FALSE)),"",VLOOKUP($B30,Pitchers2!$B$1:$Y$1001,C$1,FALSE))</f>
        <v>SP</v>
      </c>
      <c r="D30">
        <f>IF(ISNA(VLOOKUP($B30,Pitchers2!$B$1:$Y$1001,D$1,FALSE)),"",VLOOKUP($B30,Pitchers2!$B$1:$Y$1001,D$1,FALSE)+1)</f>
        <v>26</v>
      </c>
      <c r="E30" t="str">
        <f>IF(ISNA(VLOOKUP($B30,Pitchers2!$B$1:$Y$1001,E$1,FALSE)),"",VLOOKUP($B30,Pitchers2!$B$1:$Y$1001,E$1,FALSE))</f>
        <v>BAK</v>
      </c>
      <c r="F30">
        <f>IF(ISNA(VLOOKUP($B30,Pitchers1!$B$1:$Y$991,F$1,FALSE)),"",VLOOKUP($B30,Pitchers1!$B$1:$Y$991,F$1,FALSE))</f>
        <v>26.1</v>
      </c>
      <c r="G30">
        <f>IF(ISNA(VLOOKUP($B30,Pitchers2!$B$1:$Y$1001,G$1,FALSE)),"",VLOOKUP($B30,Pitchers2!$B$1:$Y$1001,G$1,FALSE))</f>
        <v>42.3</v>
      </c>
      <c r="H30" s="16">
        <f>IF(ISNA(VLOOKUP($B30,Pitchers1!$B$1:$Y$991,H$1,FALSE)),"",VLOOKUP($B30,Pitchers1!$B$1:$Y$991,H$1,FALSE))</f>
        <v>161.09999999999991</v>
      </c>
      <c r="I30" s="16">
        <f>IF(ISNA(VLOOKUP($B30,Pitchers2!$B$1:$Y$1001,I$1,FALSE)),"",VLOOKUP($B30,Pitchers2!$B$1:$Y$1001,I$1,FALSE))</f>
        <v>205.09999999999991</v>
      </c>
      <c r="J30" s="11">
        <f>IF(F30="",-1,(F30-AVERAGE(F$4:F$1003))/STDEV(F$4:F$1003))</f>
        <v>0.2802312972470512</v>
      </c>
      <c r="K30" s="11">
        <f>IF(G30="",-1,(G30-AVERAGE(G$4:G$1003))/STDEV(G$4:G$1003))</f>
        <v>1.4911413556071289</v>
      </c>
      <c r="L30" s="11">
        <f>IF(H30="",-1,(H30-AVERAGE(H$4:H$1003))/STDEV(H$4:H$1003))</f>
        <v>-0.31006108921964332</v>
      </c>
      <c r="M30" s="11">
        <f>IF(I30="",-1,(I30-AVERAGE(I$4:I$1003))/STDEV(I$4:I$1003))</f>
        <v>0.19141606977034292</v>
      </c>
      <c r="N30" s="11">
        <f>($J$2*J30+$K$2*K30+$L$2*L30+$M$2*M30+3*AVERAGE(J30:K30)+2*AVERAGE(L30:M30))/(SUM($J$2:$M$2)+5)</f>
        <v>0.64112116025533072</v>
      </c>
      <c r="O30" s="11">
        <f>($J$2*J30+$K$2*K30+$L$2*L30+$M$2*M30+3*AVERAGE(J30:K30)+2*AVERAGE(L30:M30))/(SUM($J$2:$M$2)+5)+P30+Q30</f>
        <v>1.3411211602553308</v>
      </c>
      <c r="P30">
        <f>VLOOKUP(D30,COND!$A$2:$B$35,2,FALSE)</f>
        <v>0.5</v>
      </c>
      <c r="Q30">
        <f>VLOOKUP(C30,COND!$D$2:$E$14,2,FALSE)</f>
        <v>0.2</v>
      </c>
      <c r="R30" s="11">
        <f>STANDARDIZE(O30,AVERAGE($O$4:$O$203),STDEV($O$4:$O$203))</f>
        <v>1.1604856457933697</v>
      </c>
      <c r="S30" s="14">
        <f>RANK(O30,$O$4:$O$1003)</f>
        <v>27</v>
      </c>
      <c r="T30" s="14">
        <f>RANK(R30,$R$4:$R$203)</f>
        <v>27</v>
      </c>
      <c r="U30">
        <f>IF(F30="",0,F30)+IF(G30="",0,G30)</f>
        <v>68.400000000000006</v>
      </c>
      <c r="V30">
        <f>MAX($U$4:$U$203)-U30</f>
        <v>56.900000000000006</v>
      </c>
      <c r="W30" t="e">
        <f>VLOOKUP(B30,Summary!$Q$3:$U$575,5,FALSE)</f>
        <v>#N/A</v>
      </c>
      <c r="X30" s="15">
        <f>AVERAGE(F30:G30)+AVERAGE(F30:G30)/(ABS(F30-G30))</f>
        <v>36.311111111111117</v>
      </c>
      <c r="Y30" s="15">
        <f>AVERAGE(H30:I30)+AVERAGE(H30:I30)/(ABS(I30-H30))</f>
        <v>187.26136363636354</v>
      </c>
    </row>
    <row r="31" spans="1:25" ht="15.75" thickBot="1">
      <c r="A31">
        <f>RANK($G31,$G$4:$G$1203)</f>
        <v>43</v>
      </c>
      <c r="B31" s="4" t="s">
        <v>478</v>
      </c>
      <c r="C31" t="str">
        <f>IF(ISNA(VLOOKUP($B31,Pitchers2!$B$1:$Y$1001,C$1,FALSE)),"",VLOOKUP($B31,Pitchers2!$B$1:$Y$1001,C$1,FALSE))</f>
        <v>SP</v>
      </c>
      <c r="D31">
        <f>IF(ISNA(VLOOKUP($B31,Pitchers2!$B$1:$Y$1001,D$1,FALSE)),"",VLOOKUP($B31,Pitchers2!$B$1:$Y$1001,D$1,FALSE)+1)</f>
        <v>27</v>
      </c>
      <c r="E31" t="str">
        <f>IF(ISNA(VLOOKUP($B31,Pitchers2!$B$1:$Y$1001,E$1,FALSE)),"",VLOOKUP($B31,Pitchers2!$B$1:$Y$1001,E$1,FALSE))</f>
        <v>FLA</v>
      </c>
      <c r="F31">
        <f>IF(ISNA(VLOOKUP($B31,Pitchers1!$B$1:$Y$991,F$1,FALSE)),"",VLOOKUP($B31,Pitchers1!$B$1:$Y$991,F$1,FALSE))</f>
        <v>31.8</v>
      </c>
      <c r="G31">
        <f>IF(ISNA(VLOOKUP($B31,Pitchers2!$B$1:$Y$1001,G$1,FALSE)),"",VLOOKUP($B31,Pitchers2!$B$1:$Y$1001,G$1,FALSE))</f>
        <v>29.3</v>
      </c>
      <c r="H31" s="16">
        <f>IF(ISNA(VLOOKUP($B31,Pitchers1!$B$1:$Y$991,H$1,FALSE)),"",VLOOKUP($B31,Pitchers1!$B$1:$Y$991,H$1,FALSE))</f>
        <v>271</v>
      </c>
      <c r="I31" s="16">
        <f>IF(ISNA(VLOOKUP($B31,Pitchers2!$B$1:$Y$1001,I$1,FALSE)),"",VLOOKUP($B31,Pitchers2!$B$1:$Y$1001,I$1,FALSE))</f>
        <v>276.09999999999991</v>
      </c>
      <c r="J31" s="11">
        <f>IF(F31="",-1,(F31-AVERAGE(F$4:F$1003))/STDEV(F$4:F$1003))</f>
        <v>0.72630993730184057</v>
      </c>
      <c r="K31" s="11">
        <f>IF(G31="",-1,(G31-AVERAGE(G$4:G$1003))/STDEV(G$4:G$1003))</f>
        <v>0.59021241163888649</v>
      </c>
      <c r="L31" s="11">
        <f>IF(H31="",-1,(H31-AVERAGE(H$4:H$1003))/STDEV(H$4:H$1003))</f>
        <v>0.67455846999321822</v>
      </c>
      <c r="M31" s="11">
        <f>IF(I31="",-1,(I31-AVERAGE(I$4:I$1003))/STDEV(I$4:I$1003))</f>
        <v>0.80436187893459399</v>
      </c>
      <c r="N31" s="11">
        <f>($J$2*J31+$K$2*K31+$L$2*L31+$M$2*M31+3*AVERAGE(J31:K31)+2*AVERAGE(L31:M31))/(SUM($J$2:$M$2)+5)</f>
        <v>0.6933593227953645</v>
      </c>
      <c r="O31" s="11">
        <f>($J$2*J31+$K$2*K31+$L$2*L31+$M$2*M31+3*AVERAGE(J31:K31)+2*AVERAGE(L31:M31))/(SUM($J$2:$M$2)+5)+P31+Q31</f>
        <v>1.2933593227953646</v>
      </c>
      <c r="P31">
        <f>VLOOKUP(D31,COND!$A$2:$B$35,2,FALSE)</f>
        <v>0.4</v>
      </c>
      <c r="Q31">
        <f>VLOOKUP(C31,COND!$D$2:$E$14,2,FALSE)</f>
        <v>0.2</v>
      </c>
      <c r="R31" s="11">
        <f>STANDARDIZE(O31,AVERAGE($O$4:$O$203),STDEV($O$4:$O$203))</f>
        <v>1.114502359800974</v>
      </c>
      <c r="S31" s="14">
        <f>RANK(O31,$O$4:$O$1003)</f>
        <v>28</v>
      </c>
      <c r="T31" s="14">
        <f>RANK(R31,$R$4:$R$203)</f>
        <v>28</v>
      </c>
      <c r="U31">
        <f>IF(F31="",0,F31)+IF(G31="",0,G31)</f>
        <v>61.1</v>
      </c>
      <c r="V31">
        <f>MAX($U$4:$U$203)-U31</f>
        <v>64.200000000000017</v>
      </c>
      <c r="W31">
        <f>VLOOKUP(B31,Summary!$Q$3:$U$575,5,FALSE)</f>
        <v>30</v>
      </c>
      <c r="X31" s="15">
        <f>AVERAGE(F31:G31)+AVERAGE(F31:G31)/(ABS(F31-G31))</f>
        <v>42.77</v>
      </c>
      <c r="Y31" s="15">
        <f>AVERAGE(H31:I31)+AVERAGE(H31:I31)/(ABS(I31-H31))</f>
        <v>327.18725490196169</v>
      </c>
    </row>
    <row r="32" spans="1:25" ht="15.75" thickBot="1">
      <c r="A32">
        <f>RANK($G32,$G$4:$G$1203)</f>
        <v>27</v>
      </c>
      <c r="B32" s="4" t="s">
        <v>499</v>
      </c>
      <c r="C32" t="str">
        <f>IF(ISNA(VLOOKUP($B32,Pitchers2!$B$1:$Y$1001,C$1,FALSE)),"",VLOOKUP($B32,Pitchers2!$B$1:$Y$1001,C$1,FALSE))</f>
        <v>SP</v>
      </c>
      <c r="D32">
        <f>IF(ISNA(VLOOKUP($B32,Pitchers2!$B$1:$Y$1001,D$1,FALSE)),"",VLOOKUP($B32,Pitchers2!$B$1:$Y$1001,D$1,FALSE)+1)</f>
        <v>28</v>
      </c>
      <c r="E32" t="str">
        <f>IF(ISNA(VLOOKUP($B32,Pitchers2!$B$1:$Y$1001,E$1,FALSE)),"",VLOOKUP($B32,Pitchers2!$B$1:$Y$1001,E$1,FALSE))</f>
        <v>NO</v>
      </c>
      <c r="F32">
        <f>IF(ISNA(VLOOKUP($B32,Pitchers1!$B$1:$Y$991,F$1,FALSE)),"",VLOOKUP($B32,Pitchers1!$B$1:$Y$991,F$1,FALSE))</f>
        <v>22.4</v>
      </c>
      <c r="G32">
        <f>IF(ISNA(VLOOKUP($B32,Pitchers2!$B$1:$Y$1001,G$1,FALSE)),"",VLOOKUP($B32,Pitchers2!$B$1:$Y$1001,G$1,FALSE))</f>
        <v>37.200000000000003</v>
      </c>
      <c r="H32" s="16">
        <f>IF(ISNA(VLOOKUP($B32,Pitchers1!$B$1:$Y$991,H$1,FALSE)),"",VLOOKUP($B32,Pitchers1!$B$1:$Y$991,H$1,FALSE))</f>
        <v>133.10000000000002</v>
      </c>
      <c r="I32" s="16">
        <f>IF(ISNA(VLOOKUP($B32,Pitchers2!$B$1:$Y$1001,I$1,FALSE)),"",VLOOKUP($B32,Pitchers2!$B$1:$Y$1001,I$1,FALSE))</f>
        <v>304</v>
      </c>
      <c r="J32" s="11">
        <f>IF(F32="",-1,(F32-AVERAGE(F$4:F$1003))/STDEV(F$4:F$1003))</f>
        <v>-9.3285217358825608E-3</v>
      </c>
      <c r="K32" s="11">
        <f>IF(G32="",-1,(G32-AVERAGE(G$4:G$1003))/STDEV(G$4:G$1003))</f>
        <v>1.1377000006657418</v>
      </c>
      <c r="L32" s="11">
        <f>IF(H32="",-1,(H32-AVERAGE(H$4:H$1003))/STDEV(H$4:H$1003))</f>
        <v>-0.56091957564330108</v>
      </c>
      <c r="M32" s="11">
        <f>IF(I32="",-1,(I32-AVERAGE(I$4:I$1003))/STDEV(I$4:I$1003))</f>
        <v>1.0452236828174484</v>
      </c>
      <c r="N32" s="11">
        <f>($J$2*J32+$K$2*K32+$L$2*L32+$M$2*M32+3*AVERAGE(J32:K32)+2*AVERAGE(L32:M32))/(SUM($J$2:$M$2)+5)</f>
        <v>0.69780809576491043</v>
      </c>
      <c r="O32" s="11">
        <f>($J$2*J32+$K$2*K32+$L$2*L32+$M$2*M32+3*AVERAGE(J32:K32)+2*AVERAGE(L32:M32))/(SUM($J$2:$M$2)+5)+P32+Q32</f>
        <v>1.1978080957649104</v>
      </c>
      <c r="P32">
        <f>VLOOKUP(D32,COND!$A$2:$B$35,2,FALSE)</f>
        <v>0.3</v>
      </c>
      <c r="Q32">
        <f>VLOOKUP(C32,COND!$D$2:$E$14,2,FALSE)</f>
        <v>0.2</v>
      </c>
      <c r="R32" s="11">
        <f>STANDARDIZE(O32,AVERAGE($O$4:$O$203),STDEV($O$4:$O$203))</f>
        <v>1.0225092616889393</v>
      </c>
      <c r="S32" s="14">
        <f>RANK(O32,$O$4:$O$1003)</f>
        <v>29</v>
      </c>
      <c r="T32" s="14">
        <f>RANK(R32,$R$4:$R$203)</f>
        <v>29</v>
      </c>
      <c r="U32">
        <f>IF(F32="",0,F32)+IF(G32="",0,G32)</f>
        <v>59.6</v>
      </c>
      <c r="V32">
        <f>MAX($U$4:$U$203)-U32</f>
        <v>65.700000000000017</v>
      </c>
      <c r="W32" t="e">
        <f>VLOOKUP(B32,Summary!$Q$3:$U$575,5,FALSE)</f>
        <v>#N/A</v>
      </c>
      <c r="X32" s="15">
        <f>AVERAGE(F32:G32)+AVERAGE(F32:G32)/(ABS(F32-G32))</f>
        <v>31.813513513513513</v>
      </c>
      <c r="Y32" s="15">
        <f>AVERAGE(H32:I32)+AVERAGE(H32:I32)/(ABS(I32-H32))</f>
        <v>219.82881802223523</v>
      </c>
    </row>
    <row r="33" spans="1:25" ht="15.75" thickBot="1">
      <c r="A33">
        <f>RANK($G33,$G$4:$G$1203)</f>
        <v>30</v>
      </c>
      <c r="B33" s="7" t="s">
        <v>332</v>
      </c>
      <c r="C33" t="str">
        <f>IF(ISNA(VLOOKUP($B33,Pitchers2!$B$1:$Y$1001,C$1,FALSE)),"",VLOOKUP($B33,Pitchers2!$B$1:$Y$1001,C$1,FALSE))</f>
        <v>SP</v>
      </c>
      <c r="D33">
        <f>IF(ISNA(VLOOKUP($B33,Pitchers2!$B$1:$Y$1001,D$1,FALSE)),"",VLOOKUP($B33,Pitchers2!$B$1:$Y$1001,D$1,FALSE)+1)</f>
        <v>29</v>
      </c>
      <c r="E33" t="str">
        <f>IF(ISNA(VLOOKUP($B33,Pitchers2!$B$1:$Y$1001,E$1,FALSE)),"",VLOOKUP($B33,Pitchers2!$B$1:$Y$1001,E$1,FALSE))</f>
        <v>SA</v>
      </c>
      <c r="F33">
        <f>IF(ISNA(VLOOKUP($B33,Pitchers1!$B$1:$Y$991,F$1,FALSE)),"",VLOOKUP($B33,Pitchers1!$B$1:$Y$991,F$1,FALSE))</f>
        <v>17.8</v>
      </c>
      <c r="G33">
        <f>IF(ISNA(VLOOKUP($B33,Pitchers2!$B$1:$Y$1001,G$1,FALSE)),"",VLOOKUP($B33,Pitchers2!$B$1:$Y$1001,G$1,FALSE))</f>
        <v>35.299999999999997</v>
      </c>
      <c r="H33" s="16">
        <f>IF(ISNA(VLOOKUP($B33,Pitchers1!$B$1:$Y$991,H$1,FALSE)),"",VLOOKUP($B33,Pitchers1!$B$1:$Y$991,H$1,FALSE))</f>
        <v>343.1</v>
      </c>
      <c r="I33" s="16">
        <f>IF(ISNA(VLOOKUP($B33,Pitchers2!$B$1:$Y$1001,I$1,FALSE)),"",VLOOKUP($B33,Pitchers2!$B$1:$Y$1001,I$1,FALSE))</f>
        <v>277.09999999999991</v>
      </c>
      <c r="J33" s="11">
        <f>IF(F33="",-1,(F33-AVERAGE(F$4:F$1003))/STDEV(F$4:F$1003))</f>
        <v>-0.36932181020115107</v>
      </c>
      <c r="K33" s="11">
        <f>IF(G33="",-1,(G33-AVERAGE(G$4:G$1003))/STDEV(G$4:G$1003))</f>
        <v>1.0060257703934599</v>
      </c>
      <c r="L33" s="11">
        <f>IF(H33="",-1,(H33-AVERAGE(H$4:H$1003))/STDEV(H$4:H$1003))</f>
        <v>1.3205190725341398</v>
      </c>
      <c r="M33" s="11">
        <f>IF(I33="",-1,(I33-AVERAGE(I$4:I$1003))/STDEV(I$4:I$1003))</f>
        <v>0.8129949185002876</v>
      </c>
      <c r="N33" s="11">
        <f>($J$2*J33+$K$2*K33+$L$2*L33+$M$2*M33+3*AVERAGE(J33:K33)+2*AVERAGE(L33:M33))/(SUM($J$2:$M$2)+5)</f>
        <v>0.73443252953749638</v>
      </c>
      <c r="O33" s="11">
        <f>($J$2*J33+$K$2*K33+$L$2*L33+$M$2*M33+3*AVERAGE(J33:K33)+2*AVERAGE(L33:M33))/(SUM($J$2:$M$2)+5)+P33+Q33</f>
        <v>1.1344325295374964</v>
      </c>
      <c r="P33">
        <f>VLOOKUP(D33,COND!$A$2:$B$35,2,FALSE)</f>
        <v>0.2</v>
      </c>
      <c r="Q33">
        <f>VLOOKUP(C33,COND!$D$2:$E$14,2,FALSE)</f>
        <v>0.2</v>
      </c>
      <c r="R33" s="11">
        <f>STANDARDIZE(O33,AVERAGE($O$4:$O$203),STDEV($O$4:$O$203))</f>
        <v>0.96149366970699601</v>
      </c>
      <c r="S33" s="14">
        <f>RANK(O33,$O$4:$O$1003)</f>
        <v>30</v>
      </c>
      <c r="T33" s="14">
        <f>RANK(R33,$R$4:$R$203)</f>
        <v>30</v>
      </c>
      <c r="U33">
        <f>IF(F33="",0,F33)+IF(G33="",0,G33)</f>
        <v>53.099999999999994</v>
      </c>
      <c r="V33">
        <f>MAX($U$4:$U$203)-U33</f>
        <v>72.200000000000017</v>
      </c>
      <c r="W33" t="e">
        <f>VLOOKUP(B33,Summary!$Q$3:$U$575,5,FALSE)</f>
        <v>#N/A</v>
      </c>
      <c r="X33" s="15">
        <f>AVERAGE(F33:G33)+AVERAGE(F33:G33)/(ABS(F33-G33))</f>
        <v>28.067142857142855</v>
      </c>
      <c r="Y33" s="15">
        <f>AVERAGE(H33:I33)+AVERAGE(H33:I33)/(ABS(I33-H33))</f>
        <v>314.7984848484848</v>
      </c>
    </row>
    <row r="34" spans="1:25" ht="15.75" thickBot="1">
      <c r="A34">
        <f>RANK($G34,$G$4:$G$1203)</f>
        <v>26</v>
      </c>
      <c r="B34" s="7" t="s">
        <v>130</v>
      </c>
      <c r="C34" t="str">
        <f>IF(ISNA(VLOOKUP($B34,Pitchers2!$B$1:$Y$1001,C$1,FALSE)),"",VLOOKUP($B34,Pitchers2!$B$1:$Y$1001,C$1,FALSE))</f>
        <v>SP</v>
      </c>
      <c r="D34">
        <f>IF(ISNA(VLOOKUP($B34,Pitchers2!$B$1:$Y$1001,D$1,FALSE)),"",VLOOKUP($B34,Pitchers2!$B$1:$Y$1001,D$1,FALSE)+1)</f>
        <v>35</v>
      </c>
      <c r="E34" t="str">
        <f>IF(ISNA(VLOOKUP($B34,Pitchers2!$B$1:$Y$1001,E$1,FALSE)),"",VLOOKUP($B34,Pitchers2!$B$1:$Y$1001,E$1,FALSE))</f>
        <v>FAR</v>
      </c>
      <c r="F34">
        <f>IF(ISNA(VLOOKUP($B34,Pitchers1!$B$1:$Y$991,F$1,FALSE)),"",VLOOKUP($B34,Pitchers1!$B$1:$Y$991,F$1,FALSE))</f>
        <v>50.1</v>
      </c>
      <c r="G34">
        <f>IF(ISNA(VLOOKUP($B34,Pitchers2!$B$1:$Y$1001,G$1,FALSE)),"",VLOOKUP($B34,Pitchers2!$B$1:$Y$1001,G$1,FALSE))</f>
        <v>40</v>
      </c>
      <c r="H34" s="16">
        <f>IF(ISNA(VLOOKUP($B34,Pitchers1!$B$1:$Y$991,H$1,FALSE)),"",VLOOKUP($B34,Pitchers1!$B$1:$Y$991,H$1,FALSE))</f>
        <v>423.90000000000009</v>
      </c>
      <c r="I34" s="16">
        <f>IF(ISNA(VLOOKUP($B34,Pitchers2!$B$1:$Y$1001,I$1,FALSE)),"",VLOOKUP($B34,Pitchers2!$B$1:$Y$1001,I$1,FALSE))</f>
        <v>349.90000000000009</v>
      </c>
      <c r="J34" s="11">
        <f>IF(F34="",-1,(F34-AVERAGE(F$4:F$1003))/STDEV(F$4:F$1003))</f>
        <v>2.1584571501093226</v>
      </c>
      <c r="K34" s="11">
        <f>IF(G34="",-1,(G34-AVERAGE(G$4:G$1003))/STDEV(G$4:G$1003))</f>
        <v>1.3317462347512092</v>
      </c>
      <c r="L34" s="11">
        <f>IF(H34="",-1,(H34-AVERAGE(H$4:H$1003))/STDEV(H$4:H$1003))</f>
        <v>2.0444249904995555</v>
      </c>
      <c r="M34" s="11">
        <f>IF(I34="",-1,(I34-AVERAGE(I$4:I$1003))/STDEV(I$4:I$1003))</f>
        <v>1.441480198882789</v>
      </c>
      <c r="N34" s="11">
        <f>($J$2*J34+$K$2*K34+$L$2*L34+$M$2*M34+3*AVERAGE(J34:K34)+2*AVERAGE(L34:M34))/(SUM($J$2:$M$2)+5)</f>
        <v>1.6011905187275766</v>
      </c>
      <c r="O34" s="11">
        <f>($J$2*J34+$K$2*K34+$L$2*L34+$M$2*M34+3*AVERAGE(J34:K34)+2*AVERAGE(L34:M34))/(SUM($J$2:$M$2)+5)+P34+Q34</f>
        <v>1.1011905187275766</v>
      </c>
      <c r="P34">
        <f>VLOOKUP(D34,COND!$A$2:$B$35,2,FALSE)</f>
        <v>-0.7</v>
      </c>
      <c r="Q34">
        <f>VLOOKUP(C34,COND!$D$2:$E$14,2,FALSE)</f>
        <v>0.2</v>
      </c>
      <c r="R34" s="11">
        <f>STANDARDIZE(O34,AVERAGE($O$4:$O$203),STDEV($O$4:$O$203))</f>
        <v>0.92948952222594261</v>
      </c>
      <c r="S34" s="14">
        <f>RANK(O34,$O$4:$O$1003)</f>
        <v>31</v>
      </c>
      <c r="T34" s="14">
        <f>RANK(R34,$R$4:$R$203)</f>
        <v>31</v>
      </c>
      <c r="U34">
        <f>IF(F34="",0,F34)+IF(G34="",0,G34)</f>
        <v>90.1</v>
      </c>
      <c r="V34">
        <f>MAX($U$4:$U$203)-U34</f>
        <v>35.200000000000017</v>
      </c>
      <c r="W34">
        <f>VLOOKUP(B34,Summary!$Q$3:$U$575,5,FALSE)</f>
        <v>30</v>
      </c>
      <c r="X34" s="15">
        <f>AVERAGE(F34:G34)+AVERAGE(F34:G34)/(ABS(F34-G34))</f>
        <v>49.510396039603954</v>
      </c>
      <c r="Y34" s="15">
        <f>AVERAGE(H34:I34)+AVERAGE(H34:I34)/(ABS(I34-H34))</f>
        <v>392.12837837837844</v>
      </c>
    </row>
    <row r="35" spans="1:25" ht="15.75" thickBot="1">
      <c r="A35">
        <f>RANK($G35,$G$4:$G$1203)</f>
        <v>25</v>
      </c>
      <c r="B35" s="4" t="s">
        <v>166</v>
      </c>
      <c r="C35" t="str">
        <f>IF(ISNA(VLOOKUP($B35,Pitchers2!$B$1:$Y$1001,C$1,FALSE)),"",VLOOKUP($B35,Pitchers2!$B$1:$Y$1001,C$1,FALSE))</f>
        <v>SP</v>
      </c>
      <c r="D35">
        <f>IF(ISNA(VLOOKUP($B35,Pitchers2!$B$1:$Y$1001,D$1,FALSE)),"",VLOOKUP($B35,Pitchers2!$B$1:$Y$1001,D$1,FALSE)+1)</f>
        <v>28</v>
      </c>
      <c r="E35" t="str">
        <f>IF(ISNA(VLOOKUP($B35,Pitchers2!$B$1:$Y$1001,E$1,FALSE)),"",VLOOKUP($B35,Pitchers2!$B$1:$Y$1001,E$1,FALSE))</f>
        <v>FAR</v>
      </c>
      <c r="F35">
        <f>IF(ISNA(VLOOKUP($B35,Pitchers1!$B$1:$Y$991,F$1,FALSE)),"",VLOOKUP($B35,Pitchers1!$B$1:$Y$991,F$1,FALSE))</f>
        <v>14.3</v>
      </c>
      <c r="G35">
        <f>IF(ISNA(VLOOKUP($B35,Pitchers2!$B$1:$Y$1001,G$1,FALSE)),"",VLOOKUP($B35,Pitchers2!$B$1:$Y$1001,G$1,FALSE))</f>
        <v>41.9</v>
      </c>
      <c r="H35" s="16">
        <f>IF(ISNA(VLOOKUP($B35,Pitchers1!$B$1:$Y$991,H$1,FALSE)),"",VLOOKUP($B35,Pitchers1!$B$1:$Y$991,H$1,FALSE))</f>
        <v>101</v>
      </c>
      <c r="I35" s="16">
        <f>IF(ISNA(VLOOKUP($B35,Pitchers2!$B$1:$Y$1001,I$1,FALSE)),"",VLOOKUP($B35,Pitchers2!$B$1:$Y$1001,I$1,FALSE))</f>
        <v>269</v>
      </c>
      <c r="J35" s="11">
        <f>IF(F35="",-1,(F35-AVERAGE(F$4:F$1003))/STDEV(F$4:F$1003))</f>
        <v>-0.64322974707689906</v>
      </c>
      <c r="K35" s="11">
        <f>IF(G35="",-1,(G35-AVERAGE(G$4:G$1003))/STDEV(G$4:G$1003))</f>
        <v>1.4634204650234908</v>
      </c>
      <c r="L35" s="11">
        <f>IF(H35="",-1,(H35-AVERAGE(H$4:H$1003))/STDEV(H$4:H$1003))</f>
        <v>-0.84851091186471006</v>
      </c>
      <c r="M35" s="11">
        <f>IF(I35="",-1,(I35-AVERAGE(I$4:I$1003))/STDEV(I$4:I$1003))</f>
        <v>0.74306729801816962</v>
      </c>
      <c r="N35" s="11">
        <f>($J$2*J35+$K$2*K35+$L$2*L35+$M$2*M35+3*AVERAGE(J35:K35)+2*AVERAGE(L35:M35))/(SUM($J$2:$M$2)+5)</f>
        <v>0.5762786481771337</v>
      </c>
      <c r="O35" s="11">
        <f>($J$2*J35+$K$2*K35+$L$2*L35+$M$2*M35+3*AVERAGE(J35:K35)+2*AVERAGE(L35:M35))/(SUM($J$2:$M$2)+5)+P35+Q35</f>
        <v>1.0762786481771336</v>
      </c>
      <c r="P35">
        <f>VLOOKUP(D35,COND!$A$2:$B$35,2,FALSE)</f>
        <v>0.3</v>
      </c>
      <c r="Q35">
        <f>VLOOKUP(C35,COND!$D$2:$E$14,2,FALSE)</f>
        <v>0.2</v>
      </c>
      <c r="R35" s="11">
        <f>STANDARDIZE(O35,AVERAGE($O$4:$O$203),STDEV($O$4:$O$203))</f>
        <v>0.90550531791037914</v>
      </c>
      <c r="S35" s="14">
        <f>RANK(O35,$O$4:$O$1003)</f>
        <v>32</v>
      </c>
      <c r="T35" s="14">
        <f>RANK(R35,$R$4:$R$203)</f>
        <v>32</v>
      </c>
      <c r="U35">
        <f>IF(F35="",0,F35)+IF(G35="",0,G35)</f>
        <v>56.2</v>
      </c>
      <c r="V35">
        <f>MAX($U$4:$U$203)-U35</f>
        <v>69.100000000000009</v>
      </c>
      <c r="W35" t="e">
        <f>VLOOKUP(B35,Summary!$Q$3:$U$575,5,FALSE)</f>
        <v>#N/A</v>
      </c>
      <c r="X35" s="15">
        <f>AVERAGE(F35:G35)+AVERAGE(F35:G35)/(ABS(F35-G35))</f>
        <v>29.118115942028986</v>
      </c>
      <c r="Y35" s="15">
        <f>AVERAGE(H35:I35)+AVERAGE(H35:I35)/(ABS(I35-H35))</f>
        <v>186.10119047619048</v>
      </c>
    </row>
    <row r="36" spans="1:25" ht="15.75" thickBot="1">
      <c r="A36">
        <f>RANK($G36,$G$4:$G$1203)</f>
        <v>20</v>
      </c>
      <c r="B36" s="7" t="s">
        <v>482</v>
      </c>
      <c r="C36" t="str">
        <f>IF(ISNA(VLOOKUP($B36,Pitchers2!$B$1:$Y$1001,C$1,FALSE)),"",VLOOKUP($B36,Pitchers2!$B$1:$Y$1001,C$1,FALSE))</f>
        <v>SP</v>
      </c>
      <c r="D36">
        <f>IF(ISNA(VLOOKUP($B36,Pitchers2!$B$1:$Y$1001,D$1,FALSE)),"",VLOOKUP($B36,Pitchers2!$B$1:$Y$1001,D$1,FALSE)+1)</f>
        <v>25</v>
      </c>
      <c r="E36" t="str">
        <f>IF(ISNA(VLOOKUP($B36,Pitchers2!$B$1:$Y$1001,E$1,FALSE)),"",VLOOKUP($B36,Pitchers2!$B$1:$Y$1001,E$1,FALSE))</f>
        <v>YUM</v>
      </c>
      <c r="F36">
        <f>IF(ISNA(VLOOKUP($B36,Pitchers1!$B$1:$Y$991,F$1,FALSE)),"",VLOOKUP($B36,Pitchers1!$B$1:$Y$991,F$1,FALSE))</f>
        <v>13.7</v>
      </c>
      <c r="G36">
        <f>IF(ISNA(VLOOKUP($B36,Pitchers2!$B$1:$Y$1001,G$1,FALSE)),"",VLOOKUP($B36,Pitchers2!$B$1:$Y$1001,G$1,FALSE))</f>
        <v>44.7</v>
      </c>
      <c r="H36" s="16">
        <f>IF(ISNA(VLOOKUP($B36,Pitchers1!$B$1:$Y$991,H$1,FALSE)),"",VLOOKUP($B36,Pitchers1!$B$1:$Y$991,H$1,FALSE))</f>
        <v>116</v>
      </c>
      <c r="I36" s="16">
        <f>IF(ISNA(VLOOKUP($B36,Pitchers2!$B$1:$Y$1001,I$1,FALSE)),"",VLOOKUP($B36,Pitchers2!$B$1:$Y$1001,I$1,FALSE))</f>
        <v>158</v>
      </c>
      <c r="J36" s="11">
        <f>IF(F36="",-1,(F36-AVERAGE(F$4:F$1003))/STDEV(F$4:F$1003))</f>
        <v>-0.69018539339845597</v>
      </c>
      <c r="K36" s="11">
        <f>IF(G36="",-1,(G36-AVERAGE(G$4:G$1003))/STDEV(G$4:G$1003))</f>
        <v>1.6574666991089588</v>
      </c>
      <c r="L36" s="11">
        <f>IF(H36="",-1,(H36-AVERAGE(H$4:H$1003))/STDEV(H$4:H$1003))</f>
        <v>-0.71412243699489286</v>
      </c>
      <c r="M36" s="11">
        <f>IF(I36="",-1,(I36-AVERAGE(I$4:I$1003))/STDEV(I$4:I$1003))</f>
        <v>-0.21520009377382848</v>
      </c>
      <c r="N36" s="11">
        <f>($J$2*J36+$K$2*K36+$L$2*L36+$M$2*M36+3*AVERAGE(J36:K36)+2*AVERAGE(L36:M36))/(SUM($J$2:$M$2)+5)</f>
        <v>0.35104525240267009</v>
      </c>
      <c r="O36" s="11">
        <f>($J$2*J36+$K$2*K36+$L$2*L36+$M$2*M36+3*AVERAGE(J36:K36)+2*AVERAGE(L36:M36))/(SUM($J$2:$M$2)+5)+P36+Q36</f>
        <v>1.0510452524026701</v>
      </c>
      <c r="P36">
        <f>VLOOKUP(D36,COND!$A$2:$B$35,2,FALSE)</f>
        <v>0.5</v>
      </c>
      <c r="Q36">
        <f>VLOOKUP(C36,COND!$D$2:$E$14,2,FALSE)</f>
        <v>0.2</v>
      </c>
      <c r="R36" s="11">
        <f>STANDARDIZE(O36,AVERAGE($O$4:$O$203),STDEV($O$4:$O$203))</f>
        <v>0.88121156130126554</v>
      </c>
      <c r="S36" s="14">
        <f>RANK(O36,$O$4:$O$1003)</f>
        <v>33</v>
      </c>
      <c r="T36" s="14">
        <f>RANK(R36,$R$4:$R$203)</f>
        <v>33</v>
      </c>
      <c r="U36">
        <f>IF(F36="",0,F36)+IF(G36="",0,G36)</f>
        <v>58.400000000000006</v>
      </c>
      <c r="V36">
        <f>MAX($U$4:$U$203)-U36</f>
        <v>66.900000000000006</v>
      </c>
      <c r="W36" t="e">
        <f>VLOOKUP(B36,Summary!$Q$3:$U$575,5,FALSE)</f>
        <v>#N/A</v>
      </c>
      <c r="X36" s="15">
        <f>AVERAGE(F36:G36)+AVERAGE(F36:G36)/(ABS(F36-G36))</f>
        <v>30.14193548387097</v>
      </c>
      <c r="Y36" s="15">
        <f>AVERAGE(H36:I36)+AVERAGE(H36:I36)/(ABS(I36-H36))</f>
        <v>140.26190476190476</v>
      </c>
    </row>
    <row r="37" spans="1:25" ht="15.75" thickBot="1">
      <c r="A37">
        <f>RANK($G37,$G$4:$G$1203)</f>
        <v>98</v>
      </c>
      <c r="B37" s="7" t="s">
        <v>524</v>
      </c>
      <c r="C37" t="str">
        <f>IF(ISNA(VLOOKUP($B37,Pitchers2!$B$1:$Y$1001,C$1,FALSE)),"",VLOOKUP($B37,Pitchers2!$B$1:$Y$1001,C$1,FALSE))</f>
        <v>SP</v>
      </c>
      <c r="D37">
        <f>IF(ISNA(VLOOKUP($B37,Pitchers2!$B$1:$Y$1001,D$1,FALSE)),"",VLOOKUP($B37,Pitchers2!$B$1:$Y$1001,D$1,FALSE)+1)</f>
        <v>27</v>
      </c>
      <c r="E37" t="str">
        <f>IF(ISNA(VLOOKUP($B37,Pitchers2!$B$1:$Y$1001,E$1,FALSE)),"",VLOOKUP($B37,Pitchers2!$B$1:$Y$1001,E$1,FALSE))</f>
        <v>DUL</v>
      </c>
      <c r="F37">
        <f>IF(ISNA(VLOOKUP($B37,Pitchers1!$B$1:$Y$991,F$1,FALSE)),"",VLOOKUP($B37,Pitchers1!$B$1:$Y$991,F$1,FALSE))</f>
        <v>36.4</v>
      </c>
      <c r="G37">
        <f>IF(ISNA(VLOOKUP($B37,Pitchers2!$B$1:$Y$1001,G$1,FALSE)),"",VLOOKUP($B37,Pitchers2!$B$1:$Y$1001,G$1,FALSE))</f>
        <v>17.3</v>
      </c>
      <c r="H37" s="16">
        <f>IF(ISNA(VLOOKUP($B37,Pitchers1!$B$1:$Y$991,H$1,FALSE)),"",VLOOKUP($B37,Pitchers1!$B$1:$Y$991,H$1,FALSE))</f>
        <v>299</v>
      </c>
      <c r="I37" s="16">
        <f>IF(ISNA(VLOOKUP($B37,Pitchers2!$B$1:$Y$1001,I$1,FALSE)),"",VLOOKUP($B37,Pitchers2!$B$1:$Y$1001,I$1,FALSE))</f>
        <v>259.90000000000009</v>
      </c>
      <c r="J37" s="11">
        <f>IF(F37="",-1,(F37-AVERAGE(F$4:F$1003))/STDEV(F$4:F$1003))</f>
        <v>1.0863032257671092</v>
      </c>
      <c r="K37" s="11">
        <f>IF(G37="",-1,(G37-AVERAGE(G$4:G$1003))/STDEV(G$4:G$1003))</f>
        <v>-0.24141430587026069</v>
      </c>
      <c r="L37" s="11">
        <f>IF(H37="",-1,(H37-AVERAGE(H$4:H$1003))/STDEV(H$4:H$1003))</f>
        <v>0.92541695641687693</v>
      </c>
      <c r="M37" s="11">
        <f>IF(I37="",-1,(I37-AVERAGE(I$4:I$1003))/STDEV(I$4:I$1003))</f>
        <v>0.66450663797035803</v>
      </c>
      <c r="N37" s="11">
        <f>($J$2*J37+$K$2*K37+$L$2*L37+$M$2*M37+3*AVERAGE(J37:K37)+2*AVERAGE(L37:M37))/(SUM($J$2:$M$2)+5)</f>
        <v>0.4274893033279204</v>
      </c>
      <c r="O37" s="11">
        <f>($J$2*J37+$K$2*K37+$L$2*L37+$M$2*M37+3*AVERAGE(J37:K37)+2*AVERAGE(L37:M37))/(SUM($J$2:$M$2)+5)+P37+Q37</f>
        <v>1.0274893033279204</v>
      </c>
      <c r="P37">
        <f>VLOOKUP(D37,COND!$A$2:$B$35,2,FALSE)</f>
        <v>0.4</v>
      </c>
      <c r="Q37">
        <f>VLOOKUP(C37,COND!$D$2:$E$14,2,FALSE)</f>
        <v>0.2</v>
      </c>
      <c r="R37" s="11">
        <f>STANDARDIZE(O37,AVERAGE($O$4:$O$203),STDEV($O$4:$O$203))</f>
        <v>0.8585327867663779</v>
      </c>
      <c r="S37" s="14">
        <f>RANK(O37,$O$4:$O$1003)</f>
        <v>34</v>
      </c>
      <c r="T37" s="14">
        <f>RANK(R37,$R$4:$R$203)</f>
        <v>34</v>
      </c>
      <c r="U37">
        <f>IF(F37="",0,F37)+IF(G37="",0,G37)</f>
        <v>53.7</v>
      </c>
      <c r="V37">
        <f>MAX($U$4:$U$203)-U37</f>
        <v>71.600000000000009</v>
      </c>
      <c r="W37" t="e">
        <f>VLOOKUP(B37,Summary!$Q$3:$U$575,5,FALSE)</f>
        <v>#N/A</v>
      </c>
      <c r="X37" s="15">
        <f>AVERAGE(F37:G37)+AVERAGE(F37:G37)/(ABS(F37-G37))</f>
        <v>28.255759162303665</v>
      </c>
      <c r="Y37" s="15">
        <f>AVERAGE(H37:I37)+AVERAGE(H37:I37)/(ABS(I37-H37))</f>
        <v>286.59705882352949</v>
      </c>
    </row>
    <row r="38" spans="1:25" ht="15.75" thickBot="1">
      <c r="A38">
        <f>RANK($G38,$G$4:$G$1203)</f>
        <v>29</v>
      </c>
      <c r="B38" s="4" t="s">
        <v>508</v>
      </c>
      <c r="C38" t="str">
        <f>IF(ISNA(VLOOKUP($B38,Pitchers2!$B$1:$Y$1001,C$1,FALSE)),"",VLOOKUP($B38,Pitchers2!$B$1:$Y$1001,C$1,FALSE))</f>
        <v>MR</v>
      </c>
      <c r="D38">
        <f>IF(ISNA(VLOOKUP($B38,Pitchers2!$B$1:$Y$1001,D$1,FALSE)),"",VLOOKUP($B38,Pitchers2!$B$1:$Y$1001,D$1,FALSE)+1)</f>
        <v>25</v>
      </c>
      <c r="E38" t="str">
        <f>IF(ISNA(VLOOKUP($B38,Pitchers2!$B$1:$Y$1001,E$1,FALSE)),"",VLOOKUP($B38,Pitchers2!$B$1:$Y$1001,E$1,FALSE))</f>
        <v>KEN</v>
      </c>
      <c r="F38">
        <f>IF(ISNA(VLOOKUP($B38,Pitchers1!$B$1:$Y$991,F$1,FALSE)),"",VLOOKUP($B38,Pitchers1!$B$1:$Y$991,F$1,FALSE))</f>
        <v>20.3</v>
      </c>
      <c r="G38">
        <f>IF(ISNA(VLOOKUP($B38,Pitchers2!$B$1:$Y$1001,G$1,FALSE)),"",VLOOKUP($B38,Pitchers2!$B$1:$Y$1001,G$1,FALSE))</f>
        <v>35.4</v>
      </c>
      <c r="H38" s="16">
        <f>IF(ISNA(VLOOKUP($B38,Pitchers1!$B$1:$Y$991,H$1,FALSE)),"",VLOOKUP($B38,Pitchers1!$B$1:$Y$991,H$1,FALSE))</f>
        <v>212.89999999999998</v>
      </c>
      <c r="I38" s="16">
        <f>IF(ISNA(VLOOKUP($B38,Pitchers2!$B$1:$Y$1001,I$1,FALSE)),"",VLOOKUP($B38,Pitchers2!$B$1:$Y$1001,I$1,FALSE))</f>
        <v>274.89999999999998</v>
      </c>
      <c r="J38" s="11">
        <f>IF(F38="",-1,(F38-AVERAGE(F$4:F$1003))/STDEV(F$4:F$1003))</f>
        <v>-0.17367328386133116</v>
      </c>
      <c r="K38" s="11">
        <f>IF(G38="",-1,(G38-AVERAGE(G$4:G$1003))/STDEV(G$4:G$1003))</f>
        <v>1.0129559930393695</v>
      </c>
      <c r="L38" s="11">
        <f>IF(H38="",-1,(H38-AVERAGE(H$4:H$1003))/STDEV(H$4:H$1003))</f>
        <v>0.15402711066412605</v>
      </c>
      <c r="M38" s="11">
        <f>IF(I38="",-1,(I38-AVERAGE(I$4:I$1003))/STDEV(I$4:I$1003))</f>
        <v>0.7940022314557621</v>
      </c>
      <c r="N38" s="11">
        <f>($J$2*J38+$K$2*K38+$L$2*L38+$M$2*M38+3*AVERAGE(J38:K38)+2*AVERAGE(L38:M38))/(SUM($J$2:$M$2)+5)</f>
        <v>0.6262260536054598</v>
      </c>
      <c r="O38" s="11">
        <f>($J$2*J38+$K$2*K38+$L$2*L38+$M$2*M38+3*AVERAGE(J38:K38)+2*AVERAGE(L38:M38))/(SUM($J$2:$M$2)+5)+P38+Q38</f>
        <v>1.0262260536054597</v>
      </c>
      <c r="P38">
        <f>VLOOKUP(D38,COND!$A$2:$B$35,2,FALSE)</f>
        <v>0.5</v>
      </c>
      <c r="Q38">
        <f>VLOOKUP(C38,COND!$D$2:$E$14,2,FALSE)</f>
        <v>-0.1</v>
      </c>
      <c r="R38" s="11">
        <f>STANDARDIZE(O38,AVERAGE($O$4:$O$203),STDEV($O$4:$O$203))</f>
        <v>0.8573165778356302</v>
      </c>
      <c r="S38" s="14">
        <f>RANK(O38,$O$4:$O$1003)</f>
        <v>35</v>
      </c>
      <c r="T38" s="14">
        <f>RANK(R38,$R$4:$R$203)</f>
        <v>35</v>
      </c>
      <c r="U38">
        <f>IF(F38="",0,F38)+IF(G38="",0,G38)</f>
        <v>55.7</v>
      </c>
      <c r="V38">
        <f>MAX($U$4:$U$203)-U38</f>
        <v>69.600000000000009</v>
      </c>
      <c r="W38" t="e">
        <f>VLOOKUP(B38,Summary!$Q$3:$U$575,5,FALSE)</f>
        <v>#N/A</v>
      </c>
      <c r="X38" s="15">
        <f>AVERAGE(F38:G38)+AVERAGE(F38:G38)/(ABS(F38-G38))</f>
        <v>29.694370860927155</v>
      </c>
      <c r="Y38" s="15">
        <f>AVERAGE(H38:I38)+AVERAGE(H38:I38)/(ABS(I38-H38))</f>
        <v>247.83387096774192</v>
      </c>
    </row>
    <row r="39" spans="1:25" ht="15.75" thickBot="1">
      <c r="A39">
        <f>RANK($G39,$G$4:$G$1203)</f>
        <v>35</v>
      </c>
      <c r="B39" s="4" t="s">
        <v>696</v>
      </c>
      <c r="C39" t="str">
        <f>IF(ISNA(VLOOKUP($B39,Pitchers2!$B$1:$Y$1001,C$1,FALSE)),"",VLOOKUP($B39,Pitchers2!$B$1:$Y$1001,C$1,FALSE))</f>
        <v>SP</v>
      </c>
      <c r="D39">
        <f>IF(ISNA(VLOOKUP($B39,Pitchers2!$B$1:$Y$1001,D$1,FALSE)),"",VLOOKUP($B39,Pitchers2!$B$1:$Y$1001,D$1,FALSE)+1)</f>
        <v>23</v>
      </c>
      <c r="E39" t="str">
        <f>IF(ISNA(VLOOKUP($B39,Pitchers2!$B$1:$Y$1001,E$1,FALSE)),"",VLOOKUP($B39,Pitchers2!$B$1:$Y$1001,E$1,FALSE))</f>
        <v>REN</v>
      </c>
      <c r="F39" t="str">
        <f>IF(ISNA(VLOOKUP($B39,Pitchers1!$B$1:$Y$991,F$1,FALSE)),"",VLOOKUP($B39,Pitchers1!$B$1:$Y$991,F$1,FALSE))</f>
        <v/>
      </c>
      <c r="G39">
        <f>IF(ISNA(VLOOKUP($B39,Pitchers2!$B$1:$Y$1001,G$1,FALSE)),"",VLOOKUP($B39,Pitchers2!$B$1:$Y$1001,G$1,FALSE))</f>
        <v>32.700000000000003</v>
      </c>
      <c r="H39" s="16" t="str">
        <f>IF(ISNA(VLOOKUP($B39,Pitchers1!$B$1:$Y$991,H$1,FALSE)),"",VLOOKUP($B39,Pitchers1!$B$1:$Y$991,H$1,FALSE))</f>
        <v/>
      </c>
      <c r="I39" s="16">
        <f>IF(ISNA(VLOOKUP($B39,Pitchers2!$B$1:$Y$1001,I$1,FALSE)),"",VLOOKUP($B39,Pitchers2!$B$1:$Y$1001,I$1,FALSE))</f>
        <v>272.90000000000009</v>
      </c>
      <c r="J39" s="11">
        <f>IF(F39="",-1,(F39-AVERAGE(F$4:F$1003))/STDEV(F$4:F$1003))</f>
        <v>-1</v>
      </c>
      <c r="K39" s="11">
        <f>IF(G39="",-1,(G39-AVERAGE(G$4:G$1003))/STDEV(G$4:G$1003))</f>
        <v>0.82583998159981165</v>
      </c>
      <c r="L39" s="11">
        <f>IF(H39="",-1,(H39-AVERAGE(H$4:H$1003))/STDEV(H$4:H$1003))</f>
        <v>-1</v>
      </c>
      <c r="M39" s="11">
        <f>IF(I39="",-1,(I39-AVERAGE(I$4:I$1003))/STDEV(I$4:I$1003))</f>
        <v>0.77673615232437576</v>
      </c>
      <c r="N39" s="11">
        <f>($J$2*J39+$K$2*K39+$L$2*L39+$M$2*M39+3*AVERAGE(J39:K39)+2*AVERAGE(L39:M39))/(SUM($J$2:$M$2)+5)</f>
        <v>0.26237476175172864</v>
      </c>
      <c r="O39" s="11">
        <f>($J$2*J39+$K$2*K39+$L$2*L39+$M$2*M39+3*AVERAGE(J39:K39)+2*AVERAGE(L39:M39))/(SUM($J$2:$M$2)+5)+P39+Q39</f>
        <v>0.96237476175172865</v>
      </c>
      <c r="P39">
        <f>VLOOKUP(D39,COND!$A$2:$B$35,2,FALSE)</f>
        <v>0.5</v>
      </c>
      <c r="Q39">
        <f>VLOOKUP(C39,COND!$D$2:$E$14,2,FALSE)</f>
        <v>0.2</v>
      </c>
      <c r="R39" s="11">
        <f>STANDARDIZE(O39,AVERAGE($O$4:$O$203),STDEV($O$4:$O$203))</f>
        <v>0.795842975260037</v>
      </c>
      <c r="S39" s="14">
        <f>RANK(O39,$O$4:$O$1003)</f>
        <v>36</v>
      </c>
      <c r="T39" s="14">
        <f>RANK(R39,$R$4:$R$203)</f>
        <v>36</v>
      </c>
      <c r="U39">
        <f>IF(F39="",0,F39)+IF(G39="",0,G39)</f>
        <v>32.700000000000003</v>
      </c>
      <c r="V39">
        <f>MAX($U$4:$U$203)-U39</f>
        <v>92.600000000000009</v>
      </c>
      <c r="W39" t="e">
        <f>VLOOKUP(B39,Summary!$Q$3:$U$575,5,FALSE)</f>
        <v>#N/A</v>
      </c>
      <c r="X39" s="15" t="e">
        <f>AVERAGE(F39:G39)+AVERAGE(F39:G39)/(ABS(F39-G39))</f>
        <v>#VALUE!</v>
      </c>
      <c r="Y39" s="15" t="e">
        <f>AVERAGE(H39:I39)+AVERAGE(H39:I39)/(ABS(I39-H39))</f>
        <v>#VALUE!</v>
      </c>
    </row>
    <row r="40" spans="1:25" ht="15.75" thickBot="1">
      <c r="A40">
        <f>RANK($G40,$G$4:$G$1203)</f>
        <v>46</v>
      </c>
      <c r="B40" s="7" t="s">
        <v>335</v>
      </c>
      <c r="C40" t="str">
        <f>IF(ISNA(VLOOKUP($B40,Pitchers2!$B$1:$Y$1001,C$1,FALSE)),"",VLOOKUP($B40,Pitchers2!$B$1:$Y$1001,C$1,FALSE))</f>
        <v>SP</v>
      </c>
      <c r="D40">
        <f>IF(ISNA(VLOOKUP($B40,Pitchers2!$B$1:$Y$1001,D$1,FALSE)),"",VLOOKUP($B40,Pitchers2!$B$1:$Y$1001,D$1,FALSE)+1)</f>
        <v>30</v>
      </c>
      <c r="E40" t="str">
        <f>IF(ISNA(VLOOKUP($B40,Pitchers2!$B$1:$Y$1001,E$1,FALSE)),"",VLOOKUP($B40,Pitchers2!$B$1:$Y$1001,E$1,FALSE))</f>
        <v>GLO</v>
      </c>
      <c r="F40">
        <f>IF(ISNA(VLOOKUP($B40,Pitchers1!$B$1:$Y$991,F$1,FALSE)),"",VLOOKUP($B40,Pitchers1!$B$1:$Y$991,F$1,FALSE))</f>
        <v>37</v>
      </c>
      <c r="G40">
        <f>IF(ISNA(VLOOKUP($B40,Pitchers2!$B$1:$Y$1001,G$1,FALSE)),"",VLOOKUP($B40,Pitchers2!$B$1:$Y$1001,G$1,FALSE))</f>
        <v>28.1</v>
      </c>
      <c r="H40" s="16">
        <f>IF(ISNA(VLOOKUP($B40,Pitchers1!$B$1:$Y$991,H$1,FALSE)),"",VLOOKUP($B40,Pitchers1!$B$1:$Y$991,H$1,FALSE))</f>
        <v>257.90000000000009</v>
      </c>
      <c r="I40" s="16">
        <f>IF(ISNA(VLOOKUP($B40,Pitchers2!$B$1:$Y$1001,I$1,FALSE)),"",VLOOKUP($B40,Pitchers2!$B$1:$Y$1001,I$1,FALSE))</f>
        <v>247</v>
      </c>
      <c r="J40" s="11">
        <f>IF(F40="",-1,(F40-AVERAGE(F$4:F$1003))/STDEV(F$4:F$1003))</f>
        <v>1.133258872088666</v>
      </c>
      <c r="K40" s="11">
        <f>IF(G40="",-1,(G40-AVERAGE(G$4:G$1003))/STDEV(G$4:G$1003))</f>
        <v>0.50704973988797175</v>
      </c>
      <c r="L40" s="11">
        <f>IF(H40="",-1,(H40-AVERAGE(H$4:H$1003))/STDEV(H$4:H$1003))</f>
        <v>0.5571925352735787</v>
      </c>
      <c r="M40" s="11">
        <f>IF(I40="",-1,(I40-AVERAGE(I$4:I$1003))/STDEV(I$4:I$1003))</f>
        <v>0.55314042757290871</v>
      </c>
      <c r="N40" s="11">
        <f>($J$2*J40+$K$2*K40+$L$2*L40+$M$2*M40+3*AVERAGE(J40:K40)+2*AVERAGE(L40:M40))/(SUM($J$2:$M$2)+5)</f>
        <v>0.64053353918954936</v>
      </c>
      <c r="O40" s="11">
        <f>($J$2*J40+$K$2*K40+$L$2*L40+$M$2*M40+3*AVERAGE(J40:K40)+2*AVERAGE(L40:M40))/(SUM($J$2:$M$2)+5)+P40+Q40</f>
        <v>0.94053353918954929</v>
      </c>
      <c r="P40">
        <f>VLOOKUP(D40,COND!$A$2:$B$35,2,FALSE)</f>
        <v>0.1</v>
      </c>
      <c r="Q40">
        <f>VLOOKUP(C40,COND!$D$2:$E$14,2,FALSE)</f>
        <v>0.2</v>
      </c>
      <c r="R40" s="11">
        <f>STANDARDIZE(O40,AVERAGE($O$4:$O$203),STDEV($O$4:$O$203))</f>
        <v>0.77481507438955455</v>
      </c>
      <c r="S40" s="14">
        <f>RANK(O40,$O$4:$O$1003)</f>
        <v>37</v>
      </c>
      <c r="T40" s="14">
        <f>RANK(R40,$R$4:$R$203)</f>
        <v>37</v>
      </c>
      <c r="U40">
        <f>IF(F40="",0,F40)+IF(G40="",0,G40)</f>
        <v>65.099999999999994</v>
      </c>
      <c r="V40">
        <f>MAX($U$4:$U$203)-U40</f>
        <v>60.200000000000017</v>
      </c>
      <c r="W40" t="e">
        <f>VLOOKUP(B40,Summary!$Q$3:$U$575,5,FALSE)</f>
        <v>#N/A</v>
      </c>
      <c r="X40" s="15">
        <f>AVERAGE(F40:G40)+AVERAGE(F40:G40)/(ABS(F40-G40))</f>
        <v>36.207303370786512</v>
      </c>
      <c r="Y40" s="15">
        <f>AVERAGE(H40:I40)+AVERAGE(H40:I40)/(ABS(I40-H40))</f>
        <v>275.61055045871547</v>
      </c>
    </row>
    <row r="41" spans="1:25" ht="15.75" thickBot="1">
      <c r="A41">
        <f>RANK($G41,$G$4:$G$1203)</f>
        <v>38</v>
      </c>
      <c r="B41" s="7" t="s">
        <v>697</v>
      </c>
      <c r="C41" t="str">
        <f>IF(ISNA(VLOOKUP($B41,Pitchers2!$B$1:$Y$1001,C$1,FALSE)),"",VLOOKUP($B41,Pitchers2!$B$1:$Y$1001,C$1,FALSE))</f>
        <v>SP</v>
      </c>
      <c r="D41">
        <f>IF(ISNA(VLOOKUP($B41,Pitchers2!$B$1:$Y$1001,D$1,FALSE)),"",VLOOKUP($B41,Pitchers2!$B$1:$Y$1001,D$1,FALSE)+1)</f>
        <v>25</v>
      </c>
      <c r="E41" t="str">
        <f>IF(ISNA(VLOOKUP($B41,Pitchers2!$B$1:$Y$1001,E$1,FALSE)),"",VLOOKUP($B41,Pitchers2!$B$1:$Y$1001,E$1,FALSE))</f>
        <v>OMA</v>
      </c>
      <c r="F41" t="str">
        <f>IF(ISNA(VLOOKUP($B41,Pitchers1!$B$1:$Y$991,F$1,FALSE)),"",VLOOKUP($B41,Pitchers1!$B$1:$Y$991,F$1,FALSE))</f>
        <v/>
      </c>
      <c r="G41">
        <f>IF(ISNA(VLOOKUP($B41,Pitchers2!$B$1:$Y$1001,G$1,FALSE)),"",VLOOKUP($B41,Pitchers2!$B$1:$Y$1001,G$1,FALSE))</f>
        <v>31.3</v>
      </c>
      <c r="H41" s="16" t="str">
        <f>IF(ISNA(VLOOKUP($B41,Pitchers1!$B$1:$Y$991,H$1,FALSE)),"",VLOOKUP($B41,Pitchers1!$B$1:$Y$991,H$1,FALSE))</f>
        <v/>
      </c>
      <c r="I41" s="16">
        <f>IF(ISNA(VLOOKUP($B41,Pitchers2!$B$1:$Y$1001,I$1,FALSE)),"",VLOOKUP($B41,Pitchers2!$B$1:$Y$1001,I$1,FALSE))</f>
        <v>278</v>
      </c>
      <c r="J41" s="11">
        <f>IF(F41="",-1,(F41-AVERAGE(F$4:F$1003))/STDEV(F$4:F$1003))</f>
        <v>-1</v>
      </c>
      <c r="K41" s="11">
        <f>IF(G41="",-1,(G41-AVERAGE(G$4:G$1003))/STDEV(G$4:G$1003))</f>
        <v>0.72881686455707761</v>
      </c>
      <c r="L41" s="11">
        <f>IF(H41="",-1,(H41-AVERAGE(H$4:H$1003))/STDEV(H$4:H$1003))</f>
        <v>-1</v>
      </c>
      <c r="M41" s="11">
        <f>IF(I41="",-1,(I41-AVERAGE(I$4:I$1003))/STDEV(I$4:I$1003))</f>
        <v>0.82076465410941279</v>
      </c>
      <c r="N41" s="11">
        <f>($J$2*J41+$K$2*K41+$L$2*L41+$M$2*M41+3*AVERAGE(J41:K41)+2*AVERAGE(L41:M41))/(SUM($J$2:$M$2)+5)</f>
        <v>0.2395950978467016</v>
      </c>
      <c r="O41" s="11">
        <f>($J$2*J41+$K$2*K41+$L$2*L41+$M$2*M41+3*AVERAGE(J41:K41)+2*AVERAGE(L41:M41))/(SUM($J$2:$M$2)+5)+P41+Q41</f>
        <v>0.93959509784670159</v>
      </c>
      <c r="P41">
        <f>VLOOKUP(D41,COND!$A$2:$B$35,2,FALSE)</f>
        <v>0.5</v>
      </c>
      <c r="Q41">
        <f>VLOOKUP(C41,COND!$D$2:$E$14,2,FALSE)</f>
        <v>0.2</v>
      </c>
      <c r="R41" s="11">
        <f>STANDARDIZE(O41,AVERAGE($O$4:$O$203),STDEV($O$4:$O$203))</f>
        <v>0.77391157865006543</v>
      </c>
      <c r="S41" s="14">
        <f>RANK(O41,$O$4:$O$1003)</f>
        <v>38</v>
      </c>
      <c r="T41" s="14">
        <f>RANK(R41,$R$4:$R$203)</f>
        <v>38</v>
      </c>
      <c r="U41">
        <f>IF(F41="",0,F41)+IF(G41="",0,G41)</f>
        <v>31.3</v>
      </c>
      <c r="V41">
        <f>MAX($U$4:$U$203)-U41</f>
        <v>94.000000000000014</v>
      </c>
      <c r="W41" t="e">
        <f>VLOOKUP(B41,Summary!$Q$3:$U$575,5,FALSE)</f>
        <v>#N/A</v>
      </c>
      <c r="X41" s="15" t="e">
        <f>AVERAGE(F41:G41)+AVERAGE(F41:G41)/(ABS(F41-G41))</f>
        <v>#VALUE!</v>
      </c>
      <c r="Y41" s="15" t="e">
        <f>AVERAGE(H41:I41)+AVERAGE(H41:I41)/(ABS(I41-H41))</f>
        <v>#VALUE!</v>
      </c>
    </row>
    <row r="42" spans="1:25" ht="15.75" thickBot="1">
      <c r="A42">
        <f>RANK($G42,$G$4:$G$1203)</f>
        <v>49</v>
      </c>
      <c r="B42" s="4" t="s">
        <v>194</v>
      </c>
      <c r="C42" t="str">
        <f>IF(ISNA(VLOOKUP($B42,Pitchers2!$B$1:$Y$1001,C$1,FALSE)),"",VLOOKUP($B42,Pitchers2!$B$1:$Y$1001,C$1,FALSE))</f>
        <v>SP</v>
      </c>
      <c r="D42">
        <f>IF(ISNA(VLOOKUP($B42,Pitchers2!$B$1:$Y$1001,D$1,FALSE)),"",VLOOKUP($B42,Pitchers2!$B$1:$Y$1001,D$1,FALSE)+1)</f>
        <v>30</v>
      </c>
      <c r="E42" t="str">
        <f>IF(ISNA(VLOOKUP($B42,Pitchers2!$B$1:$Y$1001,E$1,FALSE)),"",VLOOKUP($B42,Pitchers2!$B$1:$Y$1001,E$1,FALSE))</f>
        <v>FAR</v>
      </c>
      <c r="F42">
        <f>IF(ISNA(VLOOKUP($B42,Pitchers1!$B$1:$Y$991,F$1,FALSE)),"",VLOOKUP($B42,Pitchers1!$B$1:$Y$991,F$1,FALSE))</f>
        <v>35.6</v>
      </c>
      <c r="G42">
        <f>IF(ISNA(VLOOKUP($B42,Pitchers2!$B$1:$Y$1001,G$1,FALSE)),"",VLOOKUP($B42,Pitchers2!$B$1:$Y$1001,G$1,FALSE))</f>
        <v>26</v>
      </c>
      <c r="H42" s="16">
        <f>IF(ISNA(VLOOKUP($B42,Pitchers1!$B$1:$Y$991,H$1,FALSE)),"",VLOOKUP($B42,Pitchers1!$B$1:$Y$991,H$1,FALSE))</f>
        <v>343.90000000000009</v>
      </c>
      <c r="I42" s="16">
        <f>IF(ISNA(VLOOKUP($B42,Pitchers2!$B$1:$Y$1001,I$1,FALSE)),"",VLOOKUP($B42,Pitchers2!$B$1:$Y$1001,I$1,FALSE))</f>
        <v>227.90000000000009</v>
      </c>
      <c r="J42" s="11">
        <f>IF(F42="",-1,(F42-AVERAGE(F$4:F$1003))/STDEV(F$4:F$1003))</f>
        <v>1.0236956973383671</v>
      </c>
      <c r="K42" s="11">
        <f>IF(G42="",-1,(G42-AVERAGE(G$4:G$1003))/STDEV(G$4:G$1003))</f>
        <v>0.36151506432387093</v>
      </c>
      <c r="L42" s="11">
        <f>IF(H42="",-1,(H42-AVERAGE(H$4:H$1003))/STDEV(H$4:H$1003))</f>
        <v>1.3276864578605305</v>
      </c>
      <c r="M42" s="11">
        <f>IF(I42="",-1,(I42-AVERAGE(I$4:I$1003))/STDEV(I$4:I$1003))</f>
        <v>0.38824937186816033</v>
      </c>
      <c r="N42" s="11">
        <f>($J$2*J42+$K$2*K42+$L$2*L42+$M$2*M42+3*AVERAGE(J42:K42)+2*AVERAGE(L42:M42))/(SUM($J$2:$M$2)+5)</f>
        <v>0.60520312390505204</v>
      </c>
      <c r="O42" s="11">
        <f>($J$2*J42+$K$2*K42+$L$2*L42+$M$2*M42+3*AVERAGE(J42:K42)+2*AVERAGE(L42:M42))/(SUM($J$2:$M$2)+5)+P42+Q42</f>
        <v>0.90520312390505198</v>
      </c>
      <c r="P42">
        <f>VLOOKUP(D42,COND!$A$2:$B$35,2,FALSE)</f>
        <v>0.1</v>
      </c>
      <c r="Q42">
        <f>VLOOKUP(C42,COND!$D$2:$E$14,2,FALSE)</f>
        <v>0.2</v>
      </c>
      <c r="R42" s="11">
        <f>STANDARDIZE(O42,AVERAGE($O$4:$O$203),STDEV($O$4:$O$203))</f>
        <v>0.74080029027202787</v>
      </c>
      <c r="S42" s="14">
        <f>RANK(O42,$O$4:$O$1003)</f>
        <v>39</v>
      </c>
      <c r="T42" s="14">
        <f>RANK(R42,$R$4:$R$203)</f>
        <v>39</v>
      </c>
      <c r="U42">
        <f>IF(F42="",0,F42)+IF(G42="",0,G42)</f>
        <v>61.6</v>
      </c>
      <c r="V42">
        <f>MAX($U$4:$U$203)-U42</f>
        <v>63.70000000000001</v>
      </c>
      <c r="W42">
        <f>VLOOKUP(B42,Summary!$Q$3:$U$575,5,FALSE)</f>
        <v>30</v>
      </c>
      <c r="X42" s="15">
        <f>AVERAGE(F42:G42)+AVERAGE(F42:G42)/(ABS(F42-G42))</f>
        <v>34.008333333333333</v>
      </c>
      <c r="Y42" s="15">
        <f>AVERAGE(H42:I42)+AVERAGE(H42:I42)/(ABS(I42-H42))</f>
        <v>288.3646551724139</v>
      </c>
    </row>
    <row r="43" spans="1:25" ht="15.75" thickBot="1">
      <c r="A43">
        <f>RANK($G43,$G$4:$G$1203)</f>
        <v>33</v>
      </c>
      <c r="B43" s="4" t="s">
        <v>401</v>
      </c>
      <c r="C43" t="str">
        <f>IF(ISNA(VLOOKUP($B43,Pitchers2!$B$1:$Y$1001,C$1,FALSE)),"",VLOOKUP($B43,Pitchers2!$B$1:$Y$1001,C$1,FALSE))</f>
        <v>SP</v>
      </c>
      <c r="D43">
        <f>IF(ISNA(VLOOKUP($B43,Pitchers2!$B$1:$Y$1001,D$1,FALSE)),"",VLOOKUP($B43,Pitchers2!$B$1:$Y$1001,D$1,FALSE)+1)</f>
        <v>26</v>
      </c>
      <c r="E43" t="str">
        <f>IF(ISNA(VLOOKUP($B43,Pitchers2!$B$1:$Y$1001,E$1,FALSE)),"",VLOOKUP($B43,Pitchers2!$B$1:$Y$1001,E$1,FALSE))</f>
        <v>GLO</v>
      </c>
      <c r="F43">
        <f>IF(ISNA(VLOOKUP($B43,Pitchers1!$B$1:$Y$991,F$1,FALSE)),"",VLOOKUP($B43,Pitchers1!$B$1:$Y$991,F$1,FALSE))</f>
        <v>17.399999999999999</v>
      </c>
      <c r="G43">
        <f>IF(ISNA(VLOOKUP($B43,Pitchers2!$B$1:$Y$1001,G$1,FALSE)),"",VLOOKUP($B43,Pitchers2!$B$1:$Y$1001,G$1,FALSE))</f>
        <v>33.299999999999997</v>
      </c>
      <c r="H43" s="16">
        <f>IF(ISNA(VLOOKUP($B43,Pitchers1!$B$1:$Y$991,H$1,FALSE)),"",VLOOKUP($B43,Pitchers1!$B$1:$Y$991,H$1,FALSE))</f>
        <v>109.09999999999991</v>
      </c>
      <c r="I43" s="16">
        <f>IF(ISNA(VLOOKUP($B43,Pitchers2!$B$1:$Y$1001,I$1,FALSE)),"",VLOOKUP($B43,Pitchers2!$B$1:$Y$1001,I$1,FALSE))</f>
        <v>194</v>
      </c>
      <c r="J43" s="11">
        <f>IF(F43="",-1,(F43-AVERAGE(F$4:F$1003))/STDEV(F$4:F$1003))</f>
        <v>-0.40062557441552243</v>
      </c>
      <c r="K43" s="11">
        <f>IF(G43="",-1,(G43-AVERAGE(G$4:G$1003))/STDEV(G$4:G$1003))</f>
        <v>0.86742131747526863</v>
      </c>
      <c r="L43" s="11">
        <f>IF(H43="",-1,(H43-AVERAGE(H$4:H$1003))/STDEV(H$4:H$1003))</f>
        <v>-0.77594113543500964</v>
      </c>
      <c r="M43" s="11">
        <f>IF(I43="",-1,(I43-AVERAGE(I$4:I$1003))/STDEV(I$4:I$1003))</f>
        <v>9.5589330591143898E-2</v>
      </c>
      <c r="N43" s="11">
        <f>($J$2*J43+$K$2*K43+$L$2*L43+$M$2*M43+3*AVERAGE(J43:K43)+2*AVERAGE(L43:M43))/(SUM($J$2:$M$2)+5)</f>
        <v>0.1949831467827729</v>
      </c>
      <c r="O43" s="11">
        <f>($J$2*J43+$K$2*K43+$L$2*L43+$M$2*M43+3*AVERAGE(J43:K43)+2*AVERAGE(L43:M43))/(SUM($J$2:$M$2)+5)+P43+Q43</f>
        <v>0.89498314678277291</v>
      </c>
      <c r="P43">
        <f>VLOOKUP(D43,COND!$A$2:$B$35,2,FALSE)</f>
        <v>0.5</v>
      </c>
      <c r="Q43">
        <f>VLOOKUP(C43,COND!$D$2:$E$14,2,FALSE)</f>
        <v>0.2</v>
      </c>
      <c r="R43" s="11">
        <f>STANDARDIZE(O43,AVERAGE($O$4:$O$203),STDEV($O$4:$O$203))</f>
        <v>0.73096088383705959</v>
      </c>
      <c r="S43" s="14">
        <f>RANK(O43,$O$4:$O$1003)</f>
        <v>40</v>
      </c>
      <c r="T43" s="14">
        <f>RANK(R43,$R$4:$R$203)</f>
        <v>40</v>
      </c>
      <c r="U43">
        <f>IF(F43="",0,F43)+IF(G43="",0,G43)</f>
        <v>50.699999999999996</v>
      </c>
      <c r="V43">
        <f>MAX($U$4:$U$203)-U43</f>
        <v>74.600000000000023</v>
      </c>
      <c r="W43" t="e">
        <f>VLOOKUP(B43,Summary!$Q$3:$U$575,5,FALSE)</f>
        <v>#N/A</v>
      </c>
      <c r="X43" s="15">
        <f>AVERAGE(F43:G43)+AVERAGE(F43:G43)/(ABS(F43-G43))</f>
        <v>26.944339622641508</v>
      </c>
      <c r="Y43" s="15">
        <f>AVERAGE(H43:I43)+AVERAGE(H43:I43)/(ABS(I43-H43))</f>
        <v>153.3350412249705</v>
      </c>
    </row>
    <row r="44" spans="1:25" ht="15.75" thickBot="1">
      <c r="A44">
        <f>RANK($G44,$G$4:$G$1203)</f>
        <v>128</v>
      </c>
      <c r="B44" s="7" t="s">
        <v>405</v>
      </c>
      <c r="C44" t="str">
        <f>IF(ISNA(VLOOKUP($B44,Pitchers2!$B$1:$Y$1001,C$1,FALSE)),"",VLOOKUP($B44,Pitchers2!$B$1:$Y$1001,C$1,FALSE))</f>
        <v>CL</v>
      </c>
      <c r="D44">
        <f>IF(ISNA(VLOOKUP($B44,Pitchers2!$B$1:$Y$1001,D$1,FALSE)),"",VLOOKUP($B44,Pitchers2!$B$1:$Y$1001,D$1,FALSE)+1)</f>
        <v>27</v>
      </c>
      <c r="E44" t="str">
        <f>IF(ISNA(VLOOKUP($B44,Pitchers2!$B$1:$Y$1001,E$1,FALSE)),"",VLOOKUP($B44,Pitchers2!$B$1:$Y$1001,E$1,FALSE))</f>
        <v>GLO</v>
      </c>
      <c r="F44">
        <f>IF(ISNA(VLOOKUP($B44,Pitchers1!$B$1:$Y$991,F$1,FALSE)),"",VLOOKUP($B44,Pitchers1!$B$1:$Y$991,F$1,FALSE))</f>
        <v>25.4</v>
      </c>
      <c r="G44">
        <f>IF(ISNA(VLOOKUP($B44,Pitchers2!$B$1:$Y$1001,G$1,FALSE)),"",VLOOKUP($B44,Pitchers2!$B$1:$Y$1001,G$1,FALSE))</f>
        <v>12.5</v>
      </c>
      <c r="H44" s="16">
        <f>IF(ISNA(VLOOKUP($B44,Pitchers1!$B$1:$Y$991,H$1,FALSE)),"",VLOOKUP($B44,Pitchers1!$B$1:$Y$991,H$1,FALSE))</f>
        <v>358.9</v>
      </c>
      <c r="I44" s="16">
        <f>IF(ISNA(VLOOKUP($B44,Pitchers2!$B$1:$Y$1001,I$1,FALSE)),"",VLOOKUP($B44,Pitchers2!$B$1:$Y$1001,I$1,FALSE))</f>
        <v>361.1</v>
      </c>
      <c r="J44" s="11">
        <f>IF(F44="",-1,(F44-AVERAGE(F$4:F$1003))/STDEV(F$4:F$1003))</f>
        <v>0.22544970987190138</v>
      </c>
      <c r="K44" s="11">
        <f>IF(G44="",-1,(G44-AVERAGE(G$4:G$1003))/STDEV(G$4:G$1003))</f>
        <v>-0.57406499287391966</v>
      </c>
      <c r="L44" s="11">
        <f>IF(H44="",-1,(H44-AVERAGE(H$4:H$1003))/STDEV(H$4:H$1003))</f>
        <v>1.4620749327303468</v>
      </c>
      <c r="M44" s="11">
        <f>IF(I44="",-1,(I44-AVERAGE(I$4:I$1003))/STDEV(I$4:I$1003))</f>
        <v>1.5381702420185575</v>
      </c>
      <c r="N44" s="11">
        <f>($J$2*J44+$K$2*K44+$L$2*L44+$M$2*M44+3*AVERAGE(J44:K44)+2*AVERAGE(L44:M44))/(SUM($J$2:$M$2)+5)</f>
        <v>0.49009971985843281</v>
      </c>
      <c r="O44" s="11">
        <f>($J$2*J44+$K$2*K44+$L$2*L44+$M$2*M44+3*AVERAGE(J44:K44)+2*AVERAGE(L44:M44))/(SUM($J$2:$M$2)+5)+P44+Q44</f>
        <v>0.89009971985843284</v>
      </c>
      <c r="P44">
        <f>VLOOKUP(D44,COND!$A$2:$B$35,2,FALSE)</f>
        <v>0.4</v>
      </c>
      <c r="Q44">
        <f>VLOOKUP(C44,COND!$D$2:$E$14,2,FALSE)</f>
        <v>0</v>
      </c>
      <c r="R44" s="11">
        <f>STANDARDIZE(O44,AVERAGE($O$4:$O$203),STDEV($O$4:$O$203))</f>
        <v>0.72625930557233898</v>
      </c>
      <c r="S44" s="14">
        <f>RANK(O44,$O$4:$O$1003)</f>
        <v>41</v>
      </c>
      <c r="T44" s="14">
        <f>RANK(R44,$R$4:$R$203)</f>
        <v>41</v>
      </c>
      <c r="U44">
        <f>IF(F44="",0,F44)+IF(G44="",0,G44)</f>
        <v>37.9</v>
      </c>
      <c r="V44">
        <f>MAX($U$4:$U$203)-U44</f>
        <v>87.4</v>
      </c>
      <c r="W44">
        <f>VLOOKUP(B44,Summary!$Q$3:$U$575,5,FALSE)</f>
        <v>60</v>
      </c>
      <c r="X44" s="15">
        <f>AVERAGE(F44:G44)+AVERAGE(F44:G44)/(ABS(F44-G44))</f>
        <v>20.418992248062015</v>
      </c>
      <c r="Y44" s="15">
        <f>AVERAGE(H44:I44)+AVERAGE(H44:I44)/(ABS(I44-H44))</f>
        <v>523.63636363636022</v>
      </c>
    </row>
    <row r="45" spans="1:25" ht="15.75" thickBot="1">
      <c r="A45">
        <f>RANK($G45,$G$4:$G$1203)</f>
        <v>82</v>
      </c>
      <c r="B45" s="7" t="s">
        <v>331</v>
      </c>
      <c r="C45" t="str">
        <f>IF(ISNA(VLOOKUP($B45,Pitchers2!$B$1:$Y$1001,C$1,FALSE)),"",VLOOKUP($B45,Pitchers2!$B$1:$Y$1001,C$1,FALSE))</f>
        <v>SP</v>
      </c>
      <c r="D45">
        <f>IF(ISNA(VLOOKUP($B45,Pitchers2!$B$1:$Y$1001,D$1,FALSE)),"",VLOOKUP($B45,Pitchers2!$B$1:$Y$1001,D$1,FALSE)+1)</f>
        <v>26</v>
      </c>
      <c r="E45" t="str">
        <f>IF(ISNA(VLOOKUP($B45,Pitchers2!$B$1:$Y$1001,E$1,FALSE)),"",VLOOKUP($B45,Pitchers2!$B$1:$Y$1001,E$1,FALSE))</f>
        <v>CST</v>
      </c>
      <c r="F45">
        <f>IF(ISNA(VLOOKUP($B45,Pitchers1!$B$1:$Y$991,F$1,FALSE)),"",VLOOKUP($B45,Pitchers1!$B$1:$Y$991,F$1,FALSE))</f>
        <v>21.9</v>
      </c>
      <c r="G45">
        <f>IF(ISNA(VLOOKUP($B45,Pitchers2!$B$1:$Y$1001,G$1,FALSE)),"",VLOOKUP($B45,Pitchers2!$B$1:$Y$1001,G$1,FALSE))</f>
        <v>18.899999999999999</v>
      </c>
      <c r="H45" s="16">
        <f>IF(ISNA(VLOOKUP($B45,Pitchers1!$B$1:$Y$991,H$1,FALSE)),"",VLOOKUP($B45,Pitchers1!$B$1:$Y$991,H$1,FALSE))</f>
        <v>243</v>
      </c>
      <c r="I45" s="16">
        <f>IF(ISNA(VLOOKUP($B45,Pitchers2!$B$1:$Y$1001,I$1,FALSE)),"",VLOOKUP($B45,Pitchers2!$B$1:$Y$1001,I$1,FALSE))</f>
        <v>253.90000000000009</v>
      </c>
      <c r="J45" s="11">
        <f>IF(F45="",-1,(F45-AVERAGE(F$4:F$1003))/STDEV(F$4:F$1003))</f>
        <v>-4.8458227003846548E-2</v>
      </c>
      <c r="K45" s="11">
        <f>IF(G45="",-1,(G45-AVERAGE(G$4:G$1003))/STDEV(G$4:G$1003))</f>
        <v>-0.1305307435357079</v>
      </c>
      <c r="L45" s="11">
        <f>IF(H45="",-1,(H45-AVERAGE(H$4:H$1003))/STDEV(H$4:H$1003))</f>
        <v>0.42369998356955946</v>
      </c>
      <c r="M45" s="11">
        <f>IF(I45="",-1,(I45-AVERAGE(I$4:I$1003))/STDEV(I$4:I$1003))</f>
        <v>0.61270840057619591</v>
      </c>
      <c r="N45" s="11">
        <f>($J$2*J45+$K$2*K45+$L$2*L45+$M$2*M45+3*AVERAGE(J45:K45)+2*AVERAGE(L45:M45))/(SUM($J$2:$M$2)+5)</f>
        <v>0.18858652280846844</v>
      </c>
      <c r="O45" s="11">
        <f>($J$2*J45+$K$2*K45+$L$2*L45+$M$2*M45+3*AVERAGE(J45:K45)+2*AVERAGE(L45:M45))/(SUM($J$2:$M$2)+5)+P45+Q45</f>
        <v>0.88858652280846839</v>
      </c>
      <c r="P45">
        <f>VLOOKUP(D45,COND!$A$2:$B$35,2,FALSE)</f>
        <v>0.5</v>
      </c>
      <c r="Q45">
        <f>VLOOKUP(C45,COND!$D$2:$E$14,2,FALSE)</f>
        <v>0.2</v>
      </c>
      <c r="R45" s="11">
        <f>STANDARDIZE(O45,AVERAGE($O$4:$O$203),STDEV($O$4:$O$203))</f>
        <v>0.72480245683259592</v>
      </c>
      <c r="S45" s="14">
        <f>RANK(O45,$O$4:$O$1003)</f>
        <v>42</v>
      </c>
      <c r="T45" s="14">
        <f>RANK(R45,$R$4:$R$203)</f>
        <v>42</v>
      </c>
      <c r="U45">
        <f>IF(F45="",0,F45)+IF(G45="",0,G45)</f>
        <v>40.799999999999997</v>
      </c>
      <c r="V45">
        <f>MAX($U$4:$U$203)-U45</f>
        <v>84.500000000000014</v>
      </c>
      <c r="W45" t="e">
        <f>VLOOKUP(B45,Summary!$Q$3:$U$575,5,FALSE)</f>
        <v>#N/A</v>
      </c>
      <c r="X45" s="15">
        <f>AVERAGE(F45:G45)+AVERAGE(F45:G45)/(ABS(F45-G45))</f>
        <v>27.2</v>
      </c>
      <c r="Y45" s="15">
        <f>AVERAGE(H45:I45)+AVERAGE(H45:I45)/(ABS(I45-H45))</f>
        <v>271.24357798165124</v>
      </c>
    </row>
    <row r="46" spans="1:25" ht="15.75" thickBot="1">
      <c r="A46">
        <f>RANK($G46,$G$4:$G$1203)</f>
        <v>52</v>
      </c>
      <c r="B46" s="4" t="s">
        <v>553</v>
      </c>
      <c r="C46" t="str">
        <f>IF(ISNA(VLOOKUP($B46,Pitchers2!$B$1:$Y$1001,C$1,FALSE)),"",VLOOKUP($B46,Pitchers2!$B$1:$Y$1001,C$1,FALSE))</f>
        <v>SP</v>
      </c>
      <c r="D46">
        <f>IF(ISNA(VLOOKUP($B46,Pitchers2!$B$1:$Y$1001,D$1,FALSE)),"",VLOOKUP($B46,Pitchers2!$B$1:$Y$1001,D$1,FALSE)+1)</f>
        <v>26</v>
      </c>
      <c r="E46" t="str">
        <f>IF(ISNA(VLOOKUP($B46,Pitchers2!$B$1:$Y$1001,E$1,FALSE)),"",VLOOKUP($B46,Pitchers2!$B$1:$Y$1001,E$1,FALSE))</f>
        <v>CST</v>
      </c>
      <c r="F46">
        <f>IF(ISNA(VLOOKUP($B46,Pitchers1!$B$1:$Y$991,F$1,FALSE)),"",VLOOKUP($B46,Pitchers1!$B$1:$Y$991,F$1,FALSE))</f>
        <v>13</v>
      </c>
      <c r="G46">
        <f>IF(ISNA(VLOOKUP($B46,Pitchers2!$B$1:$Y$1001,G$1,FALSE)),"",VLOOKUP($B46,Pitchers2!$B$1:$Y$1001,G$1,FALSE))</f>
        <v>25.1</v>
      </c>
      <c r="H46" s="16">
        <f>IF(ISNA(VLOOKUP($B46,Pitchers1!$B$1:$Y$991,H$1,FALSE)),"",VLOOKUP($B46,Pitchers1!$B$1:$Y$991,H$1,FALSE))</f>
        <v>135</v>
      </c>
      <c r="I46" s="16">
        <f>IF(ISNA(VLOOKUP($B46,Pitchers2!$B$1:$Y$1001,I$1,FALSE)),"",VLOOKUP($B46,Pitchers2!$B$1:$Y$1001,I$1,FALSE))</f>
        <v>278.90000000000009</v>
      </c>
      <c r="J46" s="11">
        <f>IF(F46="",-1,(F46-AVERAGE(F$4:F$1003))/STDEV(F$4:F$1003))</f>
        <v>-0.74496698077360546</v>
      </c>
      <c r="K46" s="11">
        <f>IF(G46="",-1,(G46-AVERAGE(G$4:G$1003))/STDEV(G$4:G$1003))</f>
        <v>0.29914306051068501</v>
      </c>
      <c r="L46" s="11">
        <f>IF(H46="",-1,(H46-AVERAGE(H$4:H$1003))/STDEV(H$4:H$1003))</f>
        <v>-0.5438970354931244</v>
      </c>
      <c r="M46" s="11">
        <f>IF(I46="",-1,(I46-AVERAGE(I$4:I$1003))/STDEV(I$4:I$1003))</f>
        <v>0.82853438971853788</v>
      </c>
      <c r="N46" s="11">
        <f>($J$2*J46+$K$2*K46+$L$2*L46+$M$2*M46+3*AVERAGE(J46:K46)+2*AVERAGE(L46:M46))/(SUM($J$2:$M$2)+5)</f>
        <v>0.17944366690556851</v>
      </c>
      <c r="O46" s="11">
        <f>($J$2*J46+$K$2*K46+$L$2*L46+$M$2*M46+3*AVERAGE(J46:K46)+2*AVERAGE(L46:M46))/(SUM($J$2:$M$2)+5)+P46+Q46</f>
        <v>0.87944366690556852</v>
      </c>
      <c r="P46">
        <f>VLOOKUP(D46,COND!$A$2:$B$35,2,FALSE)</f>
        <v>0.5</v>
      </c>
      <c r="Q46">
        <f>VLOOKUP(C46,COND!$D$2:$E$14,2,FALSE)</f>
        <v>0.2</v>
      </c>
      <c r="R46" s="11">
        <f>STANDARDIZE(O46,AVERAGE($O$4:$O$203),STDEV($O$4:$O$203))</f>
        <v>0.71600006186354337</v>
      </c>
      <c r="S46" s="14">
        <f>RANK(O46,$O$4:$O$1003)</f>
        <v>43</v>
      </c>
      <c r="T46" s="14">
        <f>RANK(R46,$R$4:$R$203)</f>
        <v>43</v>
      </c>
      <c r="U46">
        <f>IF(F46="",0,F46)+IF(G46="",0,G46)</f>
        <v>38.1</v>
      </c>
      <c r="V46">
        <f>MAX($U$4:$U$203)-U46</f>
        <v>87.200000000000017</v>
      </c>
      <c r="W46" t="e">
        <f>VLOOKUP(B46,Summary!$Q$3:$U$575,5,FALSE)</f>
        <v>#N/A</v>
      </c>
      <c r="X46" s="15">
        <f>AVERAGE(F46:G46)+AVERAGE(F46:G46)/(ABS(F46-G46))</f>
        <v>20.624380165289256</v>
      </c>
      <c r="Y46" s="15">
        <f>AVERAGE(H46:I46)+AVERAGE(H46:I46)/(ABS(I46-H46))</f>
        <v>208.38815149409317</v>
      </c>
    </row>
    <row r="47" spans="1:25" ht="15.75" thickBot="1">
      <c r="A47">
        <f>RANK($G47,$G$4:$G$1203)</f>
        <v>39</v>
      </c>
      <c r="B47" s="4" t="s">
        <v>330</v>
      </c>
      <c r="C47" t="str">
        <f>IF(ISNA(VLOOKUP($B47,Pitchers2!$B$1:$Y$1001,C$1,FALSE)),"",VLOOKUP($B47,Pitchers2!$B$1:$Y$1001,C$1,FALSE))</f>
        <v>SP</v>
      </c>
      <c r="D47">
        <f>IF(ISNA(VLOOKUP($B47,Pitchers2!$B$1:$Y$1001,D$1,FALSE)),"",VLOOKUP($B47,Pitchers2!$B$1:$Y$1001,D$1,FALSE)+1)</f>
        <v>30</v>
      </c>
      <c r="E47" t="str">
        <f>IF(ISNA(VLOOKUP($B47,Pitchers2!$B$1:$Y$1001,E$1,FALSE)),"",VLOOKUP($B47,Pitchers2!$B$1:$Y$1001,E$1,FALSE))</f>
        <v>AUR</v>
      </c>
      <c r="F47">
        <f>IF(ISNA(VLOOKUP($B47,Pitchers1!$B$1:$Y$991,F$1,FALSE)),"",VLOOKUP($B47,Pitchers1!$B$1:$Y$991,F$1,FALSE))</f>
        <v>26.8</v>
      </c>
      <c r="G47">
        <f>IF(ISNA(VLOOKUP($B47,Pitchers2!$B$1:$Y$1001,G$1,FALSE)),"",VLOOKUP($B47,Pitchers2!$B$1:$Y$1001,G$1,FALSE))</f>
        <v>30.8</v>
      </c>
      <c r="H47" s="16">
        <f>IF(ISNA(VLOOKUP($B47,Pitchers1!$B$1:$Y$991,H$1,FALSE)),"",VLOOKUP($B47,Pitchers1!$B$1:$Y$991,H$1,FALSE))</f>
        <v>185.10000000000002</v>
      </c>
      <c r="I47" s="16">
        <f>IF(ISNA(VLOOKUP($B47,Pitchers2!$B$1:$Y$1001,I$1,FALSE)),"",VLOOKUP($B47,Pitchers2!$B$1:$Y$1001,I$1,FALSE))</f>
        <v>268</v>
      </c>
      <c r="J47" s="11">
        <f>IF(F47="",-1,(F47-AVERAGE(F$4:F$1003))/STDEV(F$4:F$1003))</f>
        <v>0.33501288462220069</v>
      </c>
      <c r="K47" s="11">
        <f>IF(G47="",-1,(G47-AVERAGE(G$4:G$1003))/STDEV(G$4:G$1003))</f>
        <v>0.69416575132752989</v>
      </c>
      <c r="L47" s="11">
        <f>IF(H47="",-1,(H47-AVERAGE(H$4:H$1003))/STDEV(H$4:H$1003))</f>
        <v>-9.5039529427934769E-2</v>
      </c>
      <c r="M47" s="11">
        <f>IF(I47="",-1,(I47-AVERAGE(I$4:I$1003))/STDEV(I$4:I$1003))</f>
        <v>0.73443425845247601</v>
      </c>
      <c r="N47" s="11">
        <f>($J$2*J47+$K$2*K47+$L$2*L47+$M$2*M47+3*AVERAGE(J47:K47)+2*AVERAGE(L47:M47))/(SUM($J$2:$M$2)+5)</f>
        <v>0.54769952390989762</v>
      </c>
      <c r="O47" s="11">
        <f>($J$2*J47+$K$2*K47+$L$2*L47+$M$2*M47+3*AVERAGE(J47:K47)+2*AVERAGE(L47:M47))/(SUM($J$2:$M$2)+5)+P47+Q47</f>
        <v>0.84769952390989767</v>
      </c>
      <c r="P47">
        <f>VLOOKUP(D47,COND!$A$2:$B$35,2,FALSE)</f>
        <v>0.1</v>
      </c>
      <c r="Q47">
        <f>VLOOKUP(C47,COND!$D$2:$E$14,2,FALSE)</f>
        <v>0.2</v>
      </c>
      <c r="R47" s="11">
        <f>STANDARDIZE(O47,AVERAGE($O$4:$O$203),STDEV($O$4:$O$203))</f>
        <v>0.6854380047153662</v>
      </c>
      <c r="S47" s="14">
        <f>RANK(O47,$O$4:$O$1003)</f>
        <v>44</v>
      </c>
      <c r="T47" s="14">
        <f>RANK(R47,$R$4:$R$203)</f>
        <v>44</v>
      </c>
      <c r="U47">
        <f>IF(F47="",0,F47)+IF(G47="",0,G47)</f>
        <v>57.6</v>
      </c>
      <c r="V47">
        <f>MAX($U$4:$U$203)-U47</f>
        <v>67.700000000000017</v>
      </c>
      <c r="W47">
        <f>VLOOKUP(B47,Summary!$Q$3:$U$575,5,FALSE)</f>
        <v>31</v>
      </c>
      <c r="X47" s="15">
        <f>AVERAGE(F47:G47)+AVERAGE(F47:G47)/(ABS(F47-G47))</f>
        <v>36</v>
      </c>
      <c r="Y47" s="15">
        <f>AVERAGE(H47:I47)+AVERAGE(H47:I47)/(ABS(I47-H47))</f>
        <v>229.28281061519905</v>
      </c>
    </row>
    <row r="48" spans="1:25" ht="15.75" thickBot="1">
      <c r="A48">
        <f>RANK($G48,$G$4:$G$1203)</f>
        <v>48</v>
      </c>
      <c r="B48" s="7" t="s">
        <v>252</v>
      </c>
      <c r="C48" t="str">
        <f>IF(ISNA(VLOOKUP($B48,Pitchers2!$B$1:$Y$1001,C$1,FALSE)),"",VLOOKUP($B48,Pitchers2!$B$1:$Y$1001,C$1,FALSE))</f>
        <v>SP</v>
      </c>
      <c r="D48">
        <f>IF(ISNA(VLOOKUP($B48,Pitchers2!$B$1:$Y$1001,D$1,FALSE)),"",VLOOKUP($B48,Pitchers2!$B$1:$Y$1001,D$1,FALSE)+1)</f>
        <v>27</v>
      </c>
      <c r="E48" t="str">
        <f>IF(ISNA(VLOOKUP($B48,Pitchers2!$B$1:$Y$1001,E$1,FALSE)),"",VLOOKUP($B48,Pitchers2!$B$1:$Y$1001,E$1,FALSE))</f>
        <v>AUR</v>
      </c>
      <c r="F48" t="str">
        <f>IF(ISNA(VLOOKUP($B48,Pitchers1!$B$1:$Y$991,F$1,FALSE)),"",VLOOKUP($B48,Pitchers1!$B$1:$Y$991,F$1,FALSE))</f>
        <v/>
      </c>
      <c r="G48">
        <f>IF(ISNA(VLOOKUP($B48,Pitchers2!$B$1:$Y$1001,G$1,FALSE)),"",VLOOKUP($B48,Pitchers2!$B$1:$Y$1001,G$1,FALSE))</f>
        <v>27</v>
      </c>
      <c r="H48" s="16" t="str">
        <f>IF(ISNA(VLOOKUP($B48,Pitchers1!$B$1:$Y$991,H$1,FALSE)),"",VLOOKUP($B48,Pitchers1!$B$1:$Y$991,H$1,FALSE))</f>
        <v/>
      </c>
      <c r="I48" s="16">
        <f>IF(ISNA(VLOOKUP($B48,Pitchers2!$B$1:$Y$1001,I$1,FALSE)),"",VLOOKUP($B48,Pitchers2!$B$1:$Y$1001,I$1,FALSE))</f>
        <v>314.09999999999991</v>
      </c>
      <c r="J48" s="11">
        <f>IF(F48="",-1,(F48-AVERAGE(F$4:F$1003))/STDEV(F$4:F$1003))</f>
        <v>-1</v>
      </c>
      <c r="K48" s="11">
        <f>IF(G48="",-1,(G48-AVERAGE(G$4:G$1003))/STDEV(G$4:G$1003))</f>
        <v>0.43081729078296654</v>
      </c>
      <c r="L48" s="11">
        <f>IF(H48="",-1,(H48-AVERAGE(H$4:H$1003))/STDEV(H$4:H$1003))</f>
        <v>-1</v>
      </c>
      <c r="M48" s="11">
        <f>IF(I48="",-1,(I48-AVERAGE(I$4:I$1003))/STDEV(I$4:I$1003))</f>
        <v>1.1324173824309538</v>
      </c>
      <c r="N48" s="11">
        <f>($J$2*J48+$K$2*K48+$L$2*L48+$M$2*M48+3*AVERAGE(J48:K48)+2*AVERAGE(L48:M48))/(SUM($J$2:$M$2)+5)</f>
        <v>0.2260841328754325</v>
      </c>
      <c r="O48" s="11">
        <f>($J$2*J48+$K$2*K48+$L$2*L48+$M$2*M48+3*AVERAGE(J48:K48)+2*AVERAGE(L48:M48))/(SUM($J$2:$M$2)+5)+P48+Q48</f>
        <v>0.82608413287543248</v>
      </c>
      <c r="P48">
        <f>VLOOKUP(D48,COND!$A$2:$B$35,2,FALSE)</f>
        <v>0.4</v>
      </c>
      <c r="Q48">
        <f>VLOOKUP(C48,COND!$D$2:$E$14,2,FALSE)</f>
        <v>0.2</v>
      </c>
      <c r="R48" s="11">
        <f>STANDARDIZE(O48,AVERAGE($O$4:$O$203),STDEV($O$4:$O$203))</f>
        <v>0.66462752587630547</v>
      </c>
      <c r="S48" s="14">
        <f>RANK(O48,$O$4:$O$1003)</f>
        <v>45</v>
      </c>
      <c r="T48" s="14">
        <f>RANK(R48,$R$4:$R$203)</f>
        <v>45</v>
      </c>
      <c r="U48">
        <f>IF(F48="",0,F48)+IF(G48="",0,G48)</f>
        <v>27</v>
      </c>
      <c r="V48">
        <f>MAX($U$4:$U$203)-U48</f>
        <v>98.300000000000011</v>
      </c>
      <c r="W48" t="e">
        <f>VLOOKUP(B48,Summary!$Q$3:$U$575,5,FALSE)</f>
        <v>#N/A</v>
      </c>
      <c r="X48" s="15" t="e">
        <f>AVERAGE(F48:G48)+AVERAGE(F48:G48)/(ABS(F48-G48))</f>
        <v>#VALUE!</v>
      </c>
      <c r="Y48" s="15" t="e">
        <f>AVERAGE(H48:I48)+AVERAGE(H48:I48)/(ABS(I48-H48))</f>
        <v>#VALUE!</v>
      </c>
    </row>
    <row r="49" spans="1:25" ht="15.75" thickBot="1">
      <c r="A49">
        <f>RANK($G49,$G$4:$G$1203)</f>
        <v>31</v>
      </c>
      <c r="B49" s="4" t="s">
        <v>507</v>
      </c>
      <c r="C49" t="str">
        <f>IF(ISNA(VLOOKUP($B49,Pitchers2!$B$1:$Y$1001,C$1,FALSE)),"",VLOOKUP($B49,Pitchers2!$B$1:$Y$1001,C$1,FALSE))</f>
        <v>SP</v>
      </c>
      <c r="D49">
        <f>IF(ISNA(VLOOKUP($B49,Pitchers2!$B$1:$Y$1001,D$1,FALSE)),"",VLOOKUP($B49,Pitchers2!$B$1:$Y$1001,D$1,FALSE)+1)</f>
        <v>26</v>
      </c>
      <c r="E49" t="str">
        <f>IF(ISNA(VLOOKUP($B49,Pitchers2!$B$1:$Y$1001,E$1,FALSE)),"",VLOOKUP($B49,Pitchers2!$B$1:$Y$1001,E$1,FALSE))</f>
        <v>CST</v>
      </c>
      <c r="F49" t="str">
        <f>IF(ISNA(VLOOKUP($B49,Pitchers1!$B$1:$Y$991,F$1,FALSE)),"",VLOOKUP($B49,Pitchers1!$B$1:$Y$991,F$1,FALSE))</f>
        <v/>
      </c>
      <c r="G49">
        <f>IF(ISNA(VLOOKUP($B49,Pitchers2!$B$1:$Y$1001,G$1,FALSE)),"",VLOOKUP($B49,Pitchers2!$B$1:$Y$1001,G$1,FALSE))</f>
        <v>34.200000000000003</v>
      </c>
      <c r="H49" s="16" t="str">
        <f>IF(ISNA(VLOOKUP($B49,Pitchers1!$B$1:$Y$991,H$1,FALSE)),"",VLOOKUP($B49,Pitchers1!$B$1:$Y$991,H$1,FALSE))</f>
        <v/>
      </c>
      <c r="I49" s="16">
        <f>IF(ISNA(VLOOKUP($B49,Pitchers2!$B$1:$Y$1001,I$1,FALSE)),"",VLOOKUP($B49,Pitchers2!$B$1:$Y$1001,I$1,FALSE))</f>
        <v>198</v>
      </c>
      <c r="J49" s="11">
        <f>IF(F49="",-1,(F49-AVERAGE(F$4:F$1003))/STDEV(F$4:F$1003))</f>
        <v>-1</v>
      </c>
      <c r="K49" s="11">
        <f>IF(G49="",-1,(G49-AVERAGE(G$4:G$1003))/STDEV(G$4:G$1003))</f>
        <v>0.92979332128845504</v>
      </c>
      <c r="L49" s="11">
        <f>IF(H49="",-1,(H49-AVERAGE(H$4:H$1003))/STDEV(H$4:H$1003))</f>
        <v>-1</v>
      </c>
      <c r="M49" s="11">
        <f>IF(I49="",-1,(I49-AVERAGE(I$4:I$1003))/STDEV(I$4:I$1003))</f>
        <v>0.13012148885391861</v>
      </c>
      <c r="N49" s="11">
        <f>($J$2*J49+$K$2*K49+$L$2*L49+$M$2*M49+3*AVERAGE(J49:K49)+2*AVERAGE(L49:M49))/(SUM($J$2:$M$2)+5)</f>
        <v>9.496033852286688E-2</v>
      </c>
      <c r="O49" s="11">
        <f>($J$2*J49+$K$2*K49+$L$2*L49+$M$2*M49+3*AVERAGE(J49:K49)+2*AVERAGE(L49:M49))/(SUM($J$2:$M$2)+5)+P49+Q49</f>
        <v>0.79496033852286696</v>
      </c>
      <c r="P49">
        <f>VLOOKUP(D49,COND!$A$2:$B$35,2,FALSE)</f>
        <v>0.5</v>
      </c>
      <c r="Q49">
        <f>VLOOKUP(C49,COND!$D$2:$E$14,2,FALSE)</f>
        <v>0.2</v>
      </c>
      <c r="R49" s="11">
        <f>STANDARDIZE(O49,AVERAGE($O$4:$O$203),STDEV($O$4:$O$203))</f>
        <v>0.63466271687828191</v>
      </c>
      <c r="S49" s="14">
        <f>RANK(O49,$O$4:$O$1003)</f>
        <v>46</v>
      </c>
      <c r="T49" s="14">
        <f>RANK(R49,$R$4:$R$203)</f>
        <v>46</v>
      </c>
      <c r="U49">
        <f>IF(F49="",0,F49)+IF(G49="",0,G49)</f>
        <v>34.200000000000003</v>
      </c>
      <c r="V49">
        <f>MAX($U$4:$U$203)-U49</f>
        <v>91.100000000000009</v>
      </c>
      <c r="W49" t="e">
        <f>VLOOKUP(B49,Summary!$Q$3:$U$575,5,FALSE)</f>
        <v>#N/A</v>
      </c>
      <c r="X49" s="15" t="e">
        <f>AVERAGE(F49:G49)+AVERAGE(F49:G49)/(ABS(F49-G49))</f>
        <v>#VALUE!</v>
      </c>
      <c r="Y49" s="15" t="e">
        <f>AVERAGE(H49:I49)+AVERAGE(H49:I49)/(ABS(I49-H49))</f>
        <v>#VALUE!</v>
      </c>
    </row>
    <row r="50" spans="1:25" ht="15.75" thickBot="1">
      <c r="A50">
        <f>RANK($G50,$G$4:$G$1203)</f>
        <v>83</v>
      </c>
      <c r="B50" s="4" t="s">
        <v>710</v>
      </c>
      <c r="C50" t="str">
        <f>IF(ISNA(VLOOKUP($B50,Pitchers2!$B$1:$Y$1001,C$1,FALSE)),"",VLOOKUP($B50,Pitchers2!$B$1:$Y$1001,C$1,FALSE))</f>
        <v>SP</v>
      </c>
      <c r="D50">
        <f>IF(ISNA(VLOOKUP($B50,Pitchers2!$B$1:$Y$1001,D$1,FALSE)),"",VLOOKUP($B50,Pitchers2!$B$1:$Y$1001,D$1,FALSE)+1)</f>
        <v>25</v>
      </c>
      <c r="E50" t="str">
        <f>IF(ISNA(VLOOKUP($B50,Pitchers2!$B$1:$Y$1001,E$1,FALSE)),"",VLOOKUP($B50,Pitchers2!$B$1:$Y$1001,E$1,FALSE))</f>
        <v>CST(2)</v>
      </c>
      <c r="F50" t="str">
        <f>IF(ISNA(VLOOKUP($B50,Pitchers1!$B$1:$Y$991,F$1,FALSE)),"",VLOOKUP($B50,Pitchers1!$B$1:$Y$991,F$1,FALSE))</f>
        <v/>
      </c>
      <c r="G50">
        <f>IF(ISNA(VLOOKUP($B50,Pitchers2!$B$1:$Y$1001,G$1,FALSE)),"",VLOOKUP($B50,Pitchers2!$B$1:$Y$1001,G$1,FALSE))</f>
        <v>18.8</v>
      </c>
      <c r="H50" s="16" t="str">
        <f>IF(ISNA(VLOOKUP($B50,Pitchers1!$B$1:$Y$991,H$1,FALSE)),"",VLOOKUP($B50,Pitchers1!$B$1:$Y$991,H$1,FALSE))</f>
        <v/>
      </c>
      <c r="I50" s="16">
        <f>IF(ISNA(VLOOKUP($B50,Pitchers2!$B$1:$Y$1001,I$1,FALSE)),"",VLOOKUP($B50,Pitchers2!$B$1:$Y$1001,I$1,FALSE))</f>
        <v>344.09999999999991</v>
      </c>
      <c r="J50" s="11">
        <f>IF(F50="",-1,(F50-AVERAGE(F$4:F$1003))/STDEV(F$4:F$1003))</f>
        <v>-1</v>
      </c>
      <c r="K50" s="11">
        <f>IF(G50="",-1,(G50-AVERAGE(G$4:G$1003))/STDEV(G$4:G$1003))</f>
        <v>-0.13746096618161729</v>
      </c>
      <c r="L50" s="11">
        <f>IF(H50="",-1,(H50-AVERAGE(H$4:H$1003))/STDEV(H$4:H$1003))</f>
        <v>-1</v>
      </c>
      <c r="M50" s="11">
        <f>IF(I50="",-1,(I50-AVERAGE(I$4:I$1003))/STDEV(I$4:I$1003))</f>
        <v>1.3914085694017639</v>
      </c>
      <c r="N50" s="11">
        <f>($J$2*J50+$K$2*K50+$L$2*L50+$M$2*M50+3*AVERAGE(J50:K50)+2*AVERAGE(L50:M50))/(SUM($J$2:$M$2)+5)</f>
        <v>9.3015575059549924E-2</v>
      </c>
      <c r="O50" s="11">
        <f>($J$2*J50+$K$2*K50+$L$2*L50+$M$2*M50+3*AVERAGE(J50:K50)+2*AVERAGE(L50:M50))/(SUM($J$2:$M$2)+5)+P50+Q50</f>
        <v>0.79301557505955</v>
      </c>
      <c r="P50">
        <f>VLOOKUP(D50,COND!$A$2:$B$35,2,FALSE)</f>
        <v>0.5</v>
      </c>
      <c r="Q50">
        <f>VLOOKUP(C50,COND!$D$2:$E$14,2,FALSE)</f>
        <v>0.2</v>
      </c>
      <c r="R50" s="11">
        <f>STANDARDIZE(O50,AVERAGE($O$4:$O$203),STDEV($O$4:$O$203))</f>
        <v>0.63279037236062763</v>
      </c>
      <c r="S50" s="14">
        <f>RANK(O50,$O$4:$O$1003)</f>
        <v>47</v>
      </c>
      <c r="T50" s="14">
        <f>RANK(R50,$R$4:$R$203)</f>
        <v>47</v>
      </c>
      <c r="U50">
        <f>IF(F50="",0,F50)+IF(G50="",0,G50)</f>
        <v>18.8</v>
      </c>
      <c r="V50">
        <f>MAX($U$4:$U$203)-U50</f>
        <v>106.50000000000001</v>
      </c>
      <c r="W50" t="e">
        <f>VLOOKUP(B50,Summary!$Q$3:$U$575,5,FALSE)</f>
        <v>#N/A</v>
      </c>
      <c r="X50" s="15" t="e">
        <f>AVERAGE(F50:G50)+AVERAGE(F50:G50)/(ABS(F50-G50))</f>
        <v>#VALUE!</v>
      </c>
      <c r="Y50" s="15" t="e">
        <f>AVERAGE(H50:I50)+AVERAGE(H50:I50)/(ABS(I50-H50))</f>
        <v>#VALUE!</v>
      </c>
    </row>
    <row r="51" spans="1:25" ht="15.75" thickBot="1">
      <c r="A51">
        <f>RANK($G51,$G$4:$G$1203)</f>
        <v>54</v>
      </c>
      <c r="B51" s="7" t="s">
        <v>244</v>
      </c>
      <c r="C51" t="str">
        <f>IF(ISNA(VLOOKUP($B51,Pitchers2!$B$1:$Y$1001,C$1,FALSE)),"",VLOOKUP($B51,Pitchers2!$B$1:$Y$1001,C$1,FALSE))</f>
        <v>SP</v>
      </c>
      <c r="D51">
        <f>IF(ISNA(VLOOKUP($B51,Pitchers2!$B$1:$Y$1001,D$1,FALSE)),"",VLOOKUP($B51,Pitchers2!$B$1:$Y$1001,D$1,FALSE)+1)</f>
        <v>27</v>
      </c>
      <c r="E51" t="str">
        <f>IF(ISNA(VLOOKUP($B51,Pitchers2!$B$1:$Y$1001,E$1,FALSE)),"",VLOOKUP($B51,Pitchers2!$B$1:$Y$1001,E$1,FALSE))</f>
        <v>DUL</v>
      </c>
      <c r="F51">
        <f>IF(ISNA(VLOOKUP($B51,Pitchers1!$B$1:$Y$991,F$1,FALSE)),"",VLOOKUP($B51,Pitchers1!$B$1:$Y$991,F$1,FALSE))</f>
        <v>23.6</v>
      </c>
      <c r="G51">
        <f>IF(ISNA(VLOOKUP($B51,Pitchers2!$B$1:$Y$1001,G$1,FALSE)),"",VLOOKUP($B51,Pitchers2!$B$1:$Y$1001,G$1,FALSE))</f>
        <v>24.9</v>
      </c>
      <c r="H51" s="16">
        <f>IF(ISNA(VLOOKUP($B51,Pitchers1!$B$1:$Y$991,H$1,FALSE)),"",VLOOKUP($B51,Pitchers1!$B$1:$Y$991,H$1,FALSE))</f>
        <v>151.10000000000002</v>
      </c>
      <c r="I51" s="16">
        <f>IF(ISNA(VLOOKUP($B51,Pitchers2!$B$1:$Y$1001,I$1,FALSE)),"",VLOOKUP($B51,Pitchers2!$B$1:$Y$1001,I$1,FALSE))</f>
        <v>206.90000000000009</v>
      </c>
      <c r="J51" s="11">
        <f>IF(F51="",-1,(F51-AVERAGE(F$4:F$1003))/STDEV(F$4:F$1003))</f>
        <v>8.4582770907231236E-2</v>
      </c>
      <c r="K51" s="11">
        <f>IF(G51="",-1,(G51-AVERAGE(G$4:G$1003))/STDEV(G$4:G$1003))</f>
        <v>0.28528261521886566</v>
      </c>
      <c r="L51" s="11">
        <f>IF(H51="",-1,(H51-AVERAGE(H$4:H$1003))/STDEV(H$4:H$1003))</f>
        <v>-0.39965340579952041</v>
      </c>
      <c r="M51" s="11">
        <f>IF(I51="",-1,(I51-AVERAGE(I$4:I$1003))/STDEV(I$4:I$1003))</f>
        <v>0.20695554098859312</v>
      </c>
      <c r="N51" s="11">
        <f>($J$2*J51+$K$2*K51+$L$2*L51+$M$2*M51+3*AVERAGE(J51:K51)+2*AVERAGE(L51:M51))/(SUM($J$2:$M$2)+5)</f>
        <v>0.14189965696687792</v>
      </c>
      <c r="O51" s="11">
        <f>($J$2*J51+$K$2*K51+$L$2*L51+$M$2*M51+3*AVERAGE(J51:K51)+2*AVERAGE(L51:M51))/(SUM($J$2:$M$2)+5)+P51+Q51</f>
        <v>0.74189965696687787</v>
      </c>
      <c r="P51">
        <f>VLOOKUP(D51,COND!$A$2:$B$35,2,FALSE)</f>
        <v>0.4</v>
      </c>
      <c r="Q51">
        <f>VLOOKUP(C51,COND!$D$2:$E$14,2,FALSE)</f>
        <v>0.2</v>
      </c>
      <c r="R51" s="11">
        <f>STANDARDIZE(O51,AVERAGE($O$4:$O$203),STDEV($O$4:$O$203))</f>
        <v>0.58357790472075965</v>
      </c>
      <c r="S51" s="14">
        <f>RANK(O51,$O$4:$O$1003)</f>
        <v>48</v>
      </c>
      <c r="T51" s="14">
        <f>RANK(R51,$R$4:$R$203)</f>
        <v>48</v>
      </c>
      <c r="U51">
        <f>IF(F51="",0,F51)+IF(G51="",0,G51)</f>
        <v>48.5</v>
      </c>
      <c r="V51">
        <f>MAX($U$4:$U$203)-U51</f>
        <v>76.800000000000011</v>
      </c>
      <c r="W51">
        <f>VLOOKUP(B51,Summary!$Q$3:$U$575,5,FALSE)</f>
        <v>60</v>
      </c>
      <c r="X51" s="15">
        <f>AVERAGE(F51:G51)+AVERAGE(F51:G51)/(ABS(F51-G51))</f>
        <v>42.903846153846196</v>
      </c>
      <c r="Y51" s="15">
        <f>AVERAGE(H51:I51)+AVERAGE(H51:I51)/(ABS(I51-H51))</f>
        <v>182.20788530465956</v>
      </c>
    </row>
    <row r="52" spans="1:25" ht="15.75" thickBot="1">
      <c r="A52">
        <f>RANK($G52,$G$4:$G$1203)</f>
        <v>104</v>
      </c>
      <c r="B52" s="7" t="s">
        <v>489</v>
      </c>
      <c r="C52" t="str">
        <f>IF(ISNA(VLOOKUP($B52,Pitchers2!$B$1:$Y$1001,C$1,FALSE)),"",VLOOKUP($B52,Pitchers2!$B$1:$Y$1001,C$1,FALSE))</f>
        <v>SP</v>
      </c>
      <c r="D52">
        <f>IF(ISNA(VLOOKUP($B52,Pitchers2!$B$1:$Y$1001,D$1,FALSE)),"",VLOOKUP($B52,Pitchers2!$B$1:$Y$1001,D$1,FALSE)+1)</f>
        <v>25</v>
      </c>
      <c r="E52" t="str">
        <f>IF(ISNA(VLOOKUP($B52,Pitchers2!$B$1:$Y$1001,E$1,FALSE)),"",VLOOKUP($B52,Pitchers2!$B$1:$Y$1001,E$1,FALSE))</f>
        <v>TEM</v>
      </c>
      <c r="F52">
        <f>IF(ISNA(VLOOKUP($B52,Pitchers1!$B$1:$Y$991,F$1,FALSE)),"",VLOOKUP($B52,Pitchers1!$B$1:$Y$991,F$1,FALSE))</f>
        <v>28.1</v>
      </c>
      <c r="G52">
        <f>IF(ISNA(VLOOKUP($B52,Pitchers2!$B$1:$Y$1001,G$1,FALSE)),"",VLOOKUP($B52,Pitchers2!$B$1:$Y$1001,G$1,FALSE))</f>
        <v>16.600000000000001</v>
      </c>
      <c r="H52" s="16">
        <f>IF(ISNA(VLOOKUP($B52,Pitchers1!$B$1:$Y$991,H$1,FALSE)),"",VLOOKUP($B52,Pitchers1!$B$1:$Y$991,H$1,FALSE))</f>
        <v>281.09999999999991</v>
      </c>
      <c r="I52" s="16">
        <f>IF(ISNA(VLOOKUP($B52,Pitchers2!$B$1:$Y$1001,I$1,FALSE)),"",VLOOKUP($B52,Pitchers2!$B$1:$Y$1001,I$1,FALSE))</f>
        <v>176</v>
      </c>
      <c r="J52" s="11">
        <f>IF(F52="",-1,(F52-AVERAGE(F$4:F$1003))/STDEV(F$4:F$1003))</f>
        <v>0.43675011831890714</v>
      </c>
      <c r="K52" s="11">
        <f>IF(G52="",-1,(G52-AVERAGE(G$4:G$1003))/STDEV(G$4:G$1003))</f>
        <v>-0.2899258643916276</v>
      </c>
      <c r="L52" s="11">
        <f>IF(H52="",-1,(H52-AVERAGE(H$4:H$1003))/STDEV(H$4:H$1003))</f>
        <v>0.76504670973889433</v>
      </c>
      <c r="M52" s="11">
        <f>IF(I52="",-1,(I52-AVERAGE(I$4:I$1003))/STDEV(I$4:I$1003))</f>
        <v>-5.9805381591342285E-2</v>
      </c>
      <c r="N52" s="11">
        <f>($J$2*J52+$K$2*K52+$L$2*L52+$M$2*M52+3*AVERAGE(J52:K52)+2*AVERAGE(L52:M52))/(SUM($J$2:$M$2)+5)</f>
        <v>4.111107588802259E-2</v>
      </c>
      <c r="O52" s="11">
        <f>($J$2*J52+$K$2*K52+$L$2*L52+$M$2*M52+3*AVERAGE(J52:K52)+2*AVERAGE(L52:M52))/(SUM($J$2:$M$2)+5)+P52+Q52</f>
        <v>0.74111107588802261</v>
      </c>
      <c r="P52">
        <f>VLOOKUP(D52,COND!$A$2:$B$35,2,FALSE)</f>
        <v>0.5</v>
      </c>
      <c r="Q52">
        <f>VLOOKUP(C52,COND!$D$2:$E$14,2,FALSE)</f>
        <v>0.2</v>
      </c>
      <c r="R52" s="11">
        <f>STANDARDIZE(O52,AVERAGE($O$4:$O$203),STDEV($O$4:$O$203))</f>
        <v>0.58281868876078768</v>
      </c>
      <c r="S52" s="14">
        <f>RANK(O52,$O$4:$O$1003)</f>
        <v>49</v>
      </c>
      <c r="T52" s="14">
        <f>RANK(R52,$R$4:$R$203)</f>
        <v>49</v>
      </c>
      <c r="U52">
        <f>IF(F52="",0,F52)+IF(G52="",0,G52)</f>
        <v>44.7</v>
      </c>
      <c r="V52">
        <f>MAX($U$4:$U$203)-U52</f>
        <v>80.600000000000009</v>
      </c>
      <c r="W52">
        <f>VLOOKUP(B52,Summary!$Q$3:$U$575,5,FALSE)</f>
        <v>60</v>
      </c>
      <c r="X52" s="15">
        <f>AVERAGE(F52:G52)+AVERAGE(F52:G52)/(ABS(F52-G52))</f>
        <v>24.293478260869566</v>
      </c>
      <c r="Y52" s="15">
        <f>AVERAGE(H52:I52)+AVERAGE(H52:I52)/(ABS(I52-H52))</f>
        <v>230.72459562321595</v>
      </c>
    </row>
    <row r="53" spans="1:25" ht="15.75" thickBot="1">
      <c r="A53">
        <f>RANK($G53,$G$4:$G$1203)</f>
        <v>61</v>
      </c>
      <c r="B53" s="4" t="s">
        <v>496</v>
      </c>
      <c r="C53" t="str">
        <f>IF(ISNA(VLOOKUP($B53,Pitchers2!$B$1:$Y$1001,C$1,FALSE)),"",VLOOKUP($B53,Pitchers2!$B$1:$Y$1001,C$1,FALSE))</f>
        <v>CL</v>
      </c>
      <c r="D53">
        <f>IF(ISNA(VLOOKUP($B53,Pitchers2!$B$1:$Y$1001,D$1,FALSE)),"",VLOOKUP($B53,Pitchers2!$B$1:$Y$1001,D$1,FALSE)+1)</f>
        <v>25</v>
      </c>
      <c r="E53" t="str">
        <f>IF(ISNA(VLOOKUP($B53,Pitchers2!$B$1:$Y$1001,E$1,FALSE)),"",VLOOKUP($B53,Pitchers2!$B$1:$Y$1001,E$1,FALSE))</f>
        <v>CAN</v>
      </c>
      <c r="F53">
        <f>IF(ISNA(VLOOKUP($B53,Pitchers1!$B$1:$Y$991,F$1,FALSE)),"",VLOOKUP($B53,Pitchers1!$B$1:$Y$991,F$1,FALSE))</f>
        <v>21.9</v>
      </c>
      <c r="G53">
        <f>IF(ISNA(VLOOKUP($B53,Pitchers2!$B$1:$Y$1001,G$1,FALSE)),"",VLOOKUP($B53,Pitchers2!$B$1:$Y$1001,G$1,FALSE))</f>
        <v>23.1</v>
      </c>
      <c r="H53" s="16">
        <f>IF(ISNA(VLOOKUP($B53,Pitchers1!$B$1:$Y$991,H$1,FALSE)),"",VLOOKUP($B53,Pitchers1!$B$1:$Y$991,H$1,FALSE))</f>
        <v>199.89999999999998</v>
      </c>
      <c r="I53" s="16">
        <f>IF(ISNA(VLOOKUP($B53,Pitchers2!$B$1:$Y$1001,I$1,FALSE)),"",VLOOKUP($B53,Pitchers2!$B$1:$Y$1001,I$1,FALSE))</f>
        <v>238.89999999999998</v>
      </c>
      <c r="J53" s="11">
        <f>IF(F53="",-1,(F53-AVERAGE(F$4:F$1003))/STDEV(F$4:F$1003))</f>
        <v>-4.8458227003846548E-2</v>
      </c>
      <c r="K53" s="11">
        <f>IF(G53="",-1,(G53-AVERAGE(G$4:G$1003))/STDEV(G$4:G$1003))</f>
        <v>0.1605386075924938</v>
      </c>
      <c r="L53" s="11">
        <f>IF(H53="",-1,(H53-AVERAGE(H$4:H$1003))/STDEV(H$4:H$1003))</f>
        <v>3.7557099110284473E-2</v>
      </c>
      <c r="M53" s="11">
        <f>IF(I53="",-1,(I53-AVERAGE(I$4:I$1003))/STDEV(I$4:I$1003))</f>
        <v>0.48321280709078979</v>
      </c>
      <c r="N53" s="11">
        <f>($J$2*J53+$K$2*K53+$L$2*L53+$M$2*M53+3*AVERAGE(J53:K53)+2*AVERAGE(L53:M53))/(SUM($J$2:$M$2)+5)</f>
        <v>0.21141714018674215</v>
      </c>
      <c r="O53" s="11">
        <f>($J$2*J53+$K$2*K53+$L$2*L53+$M$2*M53+3*AVERAGE(J53:K53)+2*AVERAGE(L53:M53))/(SUM($J$2:$M$2)+5)+P53+Q53</f>
        <v>0.71141714018674218</v>
      </c>
      <c r="P53">
        <f>VLOOKUP(D53,COND!$A$2:$B$35,2,FALSE)</f>
        <v>0.5</v>
      </c>
      <c r="Q53">
        <f>VLOOKUP(C53,COND!$D$2:$E$14,2,FALSE)</f>
        <v>0</v>
      </c>
      <c r="R53" s="11">
        <f>STANDARDIZE(O53,AVERAGE($O$4:$O$203),STDEV($O$4:$O$203))</f>
        <v>0.55423049345242492</v>
      </c>
      <c r="S53" s="14">
        <f>RANK(O53,$O$4:$O$1003)</f>
        <v>50</v>
      </c>
      <c r="T53" s="14">
        <f>RANK(R53,$R$4:$R$203)</f>
        <v>50</v>
      </c>
      <c r="U53">
        <f>IF(F53="",0,F53)+IF(G53="",0,G53)</f>
        <v>45</v>
      </c>
      <c r="V53">
        <f>MAX($U$4:$U$203)-U53</f>
        <v>80.300000000000011</v>
      </c>
      <c r="W53" t="e">
        <f>VLOOKUP(B53,Summary!$Q$3:$U$575,5,FALSE)</f>
        <v>#N/A</v>
      </c>
      <c r="X53" s="15">
        <f>AVERAGE(F53:G53)+AVERAGE(F53:G53)/(ABS(F53-G53))</f>
        <v>41.249999999999957</v>
      </c>
      <c r="Y53" s="15">
        <f>AVERAGE(H53:I53)+AVERAGE(H53:I53)/(ABS(I53-H53))</f>
        <v>225.02564102564099</v>
      </c>
    </row>
    <row r="54" spans="1:25" ht="15.75" thickBot="1">
      <c r="A54">
        <f>RANK($G54,$G$4:$G$1203)</f>
        <v>81</v>
      </c>
      <c r="B54" s="4" t="s">
        <v>527</v>
      </c>
      <c r="C54" t="str">
        <f>IF(ISNA(VLOOKUP($B54,Pitchers2!$B$1:$Y$1001,C$1,FALSE)),"",VLOOKUP($B54,Pitchers2!$B$1:$Y$1001,C$1,FALSE))</f>
        <v>SP</v>
      </c>
      <c r="D54">
        <f>IF(ISNA(VLOOKUP($B54,Pitchers2!$B$1:$Y$1001,D$1,FALSE)),"",VLOOKUP($B54,Pitchers2!$B$1:$Y$1001,D$1,FALSE)+1)</f>
        <v>26</v>
      </c>
      <c r="E54" t="str">
        <f>IF(ISNA(VLOOKUP($B54,Pitchers2!$B$1:$Y$1001,E$1,FALSE)),"",VLOOKUP($B54,Pitchers2!$B$1:$Y$1001,E$1,FALSE))</f>
        <v>GLO</v>
      </c>
      <c r="F54">
        <f>IF(ISNA(VLOOKUP($B54,Pitchers1!$B$1:$Y$991,F$1,FALSE)),"",VLOOKUP($B54,Pitchers1!$B$1:$Y$991,F$1,FALSE))</f>
        <v>32.9</v>
      </c>
      <c r="G54">
        <f>IF(ISNA(VLOOKUP($B54,Pitchers2!$B$1:$Y$1001,G$1,FALSE)),"",VLOOKUP($B54,Pitchers2!$B$1:$Y$1001,G$1,FALSE))</f>
        <v>19.3</v>
      </c>
      <c r="H54" s="16">
        <f>IF(ISNA(VLOOKUP($B54,Pitchers1!$B$1:$Y$991,H$1,FALSE)),"",VLOOKUP($B54,Pitchers1!$B$1:$Y$991,H$1,FALSE))</f>
        <v>172</v>
      </c>
      <c r="I54" s="16">
        <f>IF(ISNA(VLOOKUP($B54,Pitchers2!$B$1:$Y$1001,I$1,FALSE)),"",VLOOKUP($B54,Pitchers2!$B$1:$Y$1001,I$1,FALSE))</f>
        <v>150</v>
      </c>
      <c r="J54" s="11">
        <f>IF(F54="",-1,(F54-AVERAGE(F$4:F$1003))/STDEV(F$4:F$1003))</f>
        <v>0.81239528889136126</v>
      </c>
      <c r="K54" s="11">
        <f>IF(G54="",-1,(G54-AVERAGE(G$4:G$1003))/STDEV(G$4:G$1003))</f>
        <v>-0.1028098529520695</v>
      </c>
      <c r="L54" s="11">
        <f>IF(H54="",-1,(H54-AVERAGE(H$4:H$1003))/STDEV(H$4:H$1003))</f>
        <v>-0.21240546414757533</v>
      </c>
      <c r="M54" s="11">
        <f>IF(I54="",-1,(I54-AVERAGE(I$4:I$1003))/STDEV(I$4:I$1003))</f>
        <v>-0.28426441029937788</v>
      </c>
      <c r="N54" s="11">
        <f>($J$2*J54+$K$2*K54+$L$2*L54+$M$2*M54+3*AVERAGE(J54:K54)+2*AVERAGE(L54:M54))/(SUM($J$2:$M$2)+5)</f>
        <v>-9.2898591148513395E-3</v>
      </c>
      <c r="O54" s="11">
        <f>($J$2*J54+$K$2*K54+$L$2*L54+$M$2*M54+3*AVERAGE(J54:K54)+2*AVERAGE(L54:M54))/(SUM($J$2:$M$2)+5)+P54+Q54</f>
        <v>0.69071014088514859</v>
      </c>
      <c r="P54">
        <f>VLOOKUP(D54,COND!$A$2:$B$35,2,FALSE)</f>
        <v>0.5</v>
      </c>
      <c r="Q54">
        <f>VLOOKUP(C54,COND!$D$2:$E$14,2,FALSE)</f>
        <v>0.2</v>
      </c>
      <c r="R54" s="11">
        <f>STANDARDIZE(O54,AVERAGE($O$4:$O$203),STDEV($O$4:$O$203))</f>
        <v>0.53429457972784034</v>
      </c>
      <c r="S54" s="14">
        <f>RANK(O54,$O$4:$O$1003)</f>
        <v>51</v>
      </c>
      <c r="T54" s="14">
        <f>RANK(R54,$R$4:$R$203)</f>
        <v>51</v>
      </c>
      <c r="U54">
        <f>IF(F54="",0,F54)+IF(G54="",0,G54)</f>
        <v>52.2</v>
      </c>
      <c r="V54">
        <f>MAX($U$4:$U$203)-U54</f>
        <v>73.100000000000009</v>
      </c>
      <c r="W54" t="e">
        <f>VLOOKUP(B54,Summary!$Q$3:$U$575,5,FALSE)</f>
        <v>#N/A</v>
      </c>
      <c r="X54" s="15">
        <f>AVERAGE(F54:G54)+AVERAGE(F54:G54)/(ABS(F54-G54))</f>
        <v>28.019117647058824</v>
      </c>
      <c r="Y54" s="15">
        <f>AVERAGE(H54:I54)+AVERAGE(H54:I54)/(ABS(I54-H54))</f>
        <v>168.31818181818181</v>
      </c>
    </row>
    <row r="55" spans="1:25" ht="15.75" thickBot="1">
      <c r="A55">
        <f>RANK($G55,$G$4:$G$1203)</f>
        <v>44</v>
      </c>
      <c r="B55" s="7" t="s">
        <v>137</v>
      </c>
      <c r="C55" t="str">
        <f>IF(ISNA(VLOOKUP($B55,Pitchers2!$B$1:$Y$1001,C$1,FALSE)),"",VLOOKUP($B55,Pitchers2!$B$1:$Y$1001,C$1,FALSE))</f>
        <v>SP</v>
      </c>
      <c r="D55">
        <f>IF(ISNA(VLOOKUP($B55,Pitchers2!$B$1:$Y$1001,D$1,FALSE)),"",VLOOKUP($B55,Pitchers2!$B$1:$Y$1001,D$1,FALSE)+1)</f>
        <v>29</v>
      </c>
      <c r="E55" t="str">
        <f>IF(ISNA(VLOOKUP($B55,Pitchers2!$B$1:$Y$1001,E$1,FALSE)),"",VLOOKUP($B55,Pitchers2!$B$1:$Y$1001,E$1,FALSE))</f>
        <v>YUM</v>
      </c>
      <c r="F55">
        <f>IF(ISNA(VLOOKUP($B55,Pitchers1!$B$1:$Y$991,F$1,FALSE)),"",VLOOKUP($B55,Pitchers1!$B$1:$Y$991,F$1,FALSE))</f>
        <v>13.2</v>
      </c>
      <c r="G55">
        <f>IF(ISNA(VLOOKUP($B55,Pitchers2!$B$1:$Y$1001,G$1,FALSE)),"",VLOOKUP($B55,Pitchers2!$B$1:$Y$1001,G$1,FALSE))</f>
        <v>28.9</v>
      </c>
      <c r="H55" s="16">
        <f>IF(ISNA(VLOOKUP($B55,Pitchers1!$B$1:$Y$991,H$1,FALSE)),"",VLOOKUP($B55,Pitchers1!$B$1:$Y$991,H$1,FALSE))</f>
        <v>148</v>
      </c>
      <c r="I55" s="16">
        <f>IF(ISNA(VLOOKUP($B55,Pitchers2!$B$1:$Y$1001,I$1,FALSE)),"",VLOOKUP($B55,Pitchers2!$B$1:$Y$1001,I$1,FALSE))</f>
        <v>263.90000000000009</v>
      </c>
      <c r="J55" s="11">
        <f>IF(F55="",-1,(F55-AVERAGE(F$4:F$1003))/STDEV(F$4:F$1003))</f>
        <v>-0.72931509866641986</v>
      </c>
      <c r="K55" s="11">
        <f>IF(G55="",-1,(G55-AVERAGE(G$4:G$1003))/STDEV(G$4:G$1003))</f>
        <v>0.56249152105524813</v>
      </c>
      <c r="L55" s="11">
        <f>IF(H55="",-1,(H55-AVERAGE(H$4:H$1003))/STDEV(H$4:H$1003))</f>
        <v>-0.42742702393928284</v>
      </c>
      <c r="M55" s="11">
        <f>IF(I55="",-1,(I55-AVERAGE(I$4:I$1003))/STDEV(I$4:I$1003))</f>
        <v>0.6990387962331327</v>
      </c>
      <c r="N55" s="11">
        <f>($J$2*J55+$K$2*K55+$L$2*L55+$M$2*M55+3*AVERAGE(J55:K55)+2*AVERAGE(L55:M55))/(SUM($J$2:$M$2)+5)</f>
        <v>0.25487123216292729</v>
      </c>
      <c r="O55" s="11">
        <f>($J$2*J55+$K$2*K55+$L$2*L55+$M$2*M55+3*AVERAGE(J55:K55)+2*AVERAGE(L55:M55))/(SUM($J$2:$M$2)+5)+P55+Q55</f>
        <v>0.65487123216292731</v>
      </c>
      <c r="P55">
        <f>VLOOKUP(D55,COND!$A$2:$B$35,2,FALSE)</f>
        <v>0.2</v>
      </c>
      <c r="Q55">
        <f>VLOOKUP(C55,COND!$D$2:$E$14,2,FALSE)</f>
        <v>0.2</v>
      </c>
      <c r="R55" s="11">
        <f>STANDARDIZE(O55,AVERAGE($O$4:$O$203),STDEV($O$4:$O$203))</f>
        <v>0.49979023741038636</v>
      </c>
      <c r="S55" s="14">
        <f>RANK(O55,$O$4:$O$1003)</f>
        <v>52</v>
      </c>
      <c r="T55" s="14">
        <f>RANK(R55,$R$4:$R$203)</f>
        <v>52</v>
      </c>
      <c r="U55">
        <f>IF(F55="",0,F55)+IF(G55="",0,G55)</f>
        <v>42.099999999999994</v>
      </c>
      <c r="V55">
        <f>MAX($U$4:$U$203)-U55</f>
        <v>83.200000000000017</v>
      </c>
      <c r="W55">
        <f>VLOOKUP(B55,Summary!$Q$3:$U$575,5,FALSE)</f>
        <v>30</v>
      </c>
      <c r="X55" s="15">
        <f>AVERAGE(F55:G55)+AVERAGE(F55:G55)/(ABS(F55-G55))</f>
        <v>22.390764331210189</v>
      </c>
      <c r="Y55" s="15">
        <f>AVERAGE(H55:I55)+AVERAGE(H55:I55)/(ABS(I55-H55))</f>
        <v>207.72696289905096</v>
      </c>
    </row>
    <row r="56" spans="1:25" ht="15.75" thickBot="1">
      <c r="A56">
        <f>RANK($G56,$G$4:$G$1203)</f>
        <v>49</v>
      </c>
      <c r="B56" s="7" t="s">
        <v>557</v>
      </c>
      <c r="C56" t="str">
        <f>IF(ISNA(VLOOKUP($B56,Pitchers2!$B$1:$Y$1001,C$1,FALSE)),"",VLOOKUP($B56,Pitchers2!$B$1:$Y$1001,C$1,FALSE))</f>
        <v>CL</v>
      </c>
      <c r="D56">
        <f>IF(ISNA(VLOOKUP($B56,Pitchers2!$B$1:$Y$1001,D$1,FALSE)),"",VLOOKUP($B56,Pitchers2!$B$1:$Y$1001,D$1,FALSE)+1)</f>
        <v>27</v>
      </c>
      <c r="E56" t="str">
        <f>IF(ISNA(VLOOKUP($B56,Pitchers2!$B$1:$Y$1001,E$1,FALSE)),"",VLOOKUP($B56,Pitchers2!$B$1:$Y$1001,E$1,FALSE))</f>
        <v>KEN</v>
      </c>
      <c r="F56">
        <f>IF(ISNA(VLOOKUP($B56,Pitchers1!$B$1:$Y$991,F$1,FALSE)),"",VLOOKUP($B56,Pitchers1!$B$1:$Y$991,F$1,FALSE))</f>
        <v>10.8</v>
      </c>
      <c r="G56">
        <f>IF(ISNA(VLOOKUP($B56,Pitchers2!$B$1:$Y$1001,G$1,FALSE)),"",VLOOKUP($B56,Pitchers2!$B$1:$Y$1001,G$1,FALSE))</f>
        <v>26</v>
      </c>
      <c r="H56" s="16">
        <f>IF(ISNA(VLOOKUP($B56,Pitchers1!$B$1:$Y$991,H$1,FALSE)),"",VLOOKUP($B56,Pitchers1!$B$1:$Y$991,H$1,FALSE))</f>
        <v>177.89999999999998</v>
      </c>
      <c r="I56" s="16">
        <f>IF(ISNA(VLOOKUP($B56,Pitchers2!$B$1:$Y$1001,I$1,FALSE)),"",VLOOKUP($B56,Pitchers2!$B$1:$Y$1001,I$1,FALSE))</f>
        <v>277</v>
      </c>
      <c r="J56" s="11">
        <f>IF(F56="",-1,(F56-AVERAGE(F$4:F$1003))/STDEV(F$4:F$1003))</f>
        <v>-0.91713768395264694</v>
      </c>
      <c r="K56" s="11">
        <f>IF(G56="",-1,(G56-AVERAGE(G$4:G$1003))/STDEV(G$4:G$1003))</f>
        <v>0.36151506432387093</v>
      </c>
      <c r="L56" s="11">
        <f>IF(H56="",-1,(H56-AVERAGE(H$4:H$1003))/STDEV(H$4:H$1003))</f>
        <v>-0.15954599736544742</v>
      </c>
      <c r="M56" s="11">
        <f>IF(I56="",-1,(I56-AVERAGE(I$4:I$1003))/STDEV(I$4:I$1003))</f>
        <v>0.81213161454371907</v>
      </c>
      <c r="N56" s="11">
        <f>($J$2*J56+$K$2*K56+$L$2*L56+$M$2*M56+3*AVERAGE(J56:K56)+2*AVERAGE(L56:M56))/(SUM($J$2:$M$2)+5)</f>
        <v>0.21302753830173088</v>
      </c>
      <c r="O56" s="11">
        <f>($J$2*J56+$K$2*K56+$L$2*L56+$M$2*M56+3*AVERAGE(J56:K56)+2*AVERAGE(L56:M56))/(SUM($J$2:$M$2)+5)+P56+Q56</f>
        <v>0.61302753830173096</v>
      </c>
      <c r="P56">
        <f>VLOOKUP(D56,COND!$A$2:$B$35,2,FALSE)</f>
        <v>0.4</v>
      </c>
      <c r="Q56">
        <f>VLOOKUP(C56,COND!$D$2:$E$14,2,FALSE)</f>
        <v>0</v>
      </c>
      <c r="R56" s="11">
        <f>STANDARDIZE(O56,AVERAGE($O$4:$O$203),STDEV($O$4:$O$203))</f>
        <v>0.45950471566071688</v>
      </c>
      <c r="S56" s="14">
        <f>RANK(O56,$O$4:$O$1003)</f>
        <v>53</v>
      </c>
      <c r="T56" s="14">
        <f>RANK(R56,$R$4:$R$203)</f>
        <v>53</v>
      </c>
      <c r="U56">
        <f>IF(F56="",0,F56)+IF(G56="",0,G56)</f>
        <v>36.799999999999997</v>
      </c>
      <c r="V56">
        <f>MAX($U$4:$U$203)-U56</f>
        <v>88.500000000000014</v>
      </c>
      <c r="W56" t="e">
        <f>VLOOKUP(B56,Summary!$Q$3:$U$575,5,FALSE)</f>
        <v>#N/A</v>
      </c>
      <c r="X56" s="15">
        <f>AVERAGE(F56:G56)+AVERAGE(F56:G56)/(ABS(F56-G56))</f>
        <v>19.610526315789471</v>
      </c>
      <c r="Y56" s="15">
        <f>AVERAGE(H56:I56)+AVERAGE(H56:I56)/(ABS(I56-H56))</f>
        <v>229.74515640766901</v>
      </c>
    </row>
    <row r="57" spans="1:25" ht="15.75" thickBot="1">
      <c r="A57">
        <f>RANK($G57,$G$4:$G$1203)</f>
        <v>74</v>
      </c>
      <c r="B57" s="7" t="s">
        <v>328</v>
      </c>
      <c r="C57" t="str">
        <f>IF(ISNA(VLOOKUP($B57,Pitchers2!$B$1:$Y$1001,C$1,FALSE)),"",VLOOKUP($B57,Pitchers2!$B$1:$Y$1001,C$1,FALSE))</f>
        <v>CL</v>
      </c>
      <c r="D57">
        <f>IF(ISNA(VLOOKUP($B57,Pitchers2!$B$1:$Y$1001,D$1,FALSE)),"",VLOOKUP($B57,Pitchers2!$B$1:$Y$1001,D$1,FALSE)+1)</f>
        <v>29</v>
      </c>
      <c r="E57" t="str">
        <f>IF(ISNA(VLOOKUP($B57,Pitchers2!$B$1:$Y$1001,E$1,FALSE)),"",VLOOKUP($B57,Pitchers2!$B$1:$Y$1001,E$1,FALSE))</f>
        <v>REN</v>
      </c>
      <c r="F57">
        <f>IF(ISNA(VLOOKUP($B57,Pitchers1!$B$1:$Y$991,F$1,FALSE)),"",VLOOKUP($B57,Pitchers1!$B$1:$Y$991,F$1,FALSE))</f>
        <v>19.399999999999999</v>
      </c>
      <c r="G57">
        <f>IF(ISNA(VLOOKUP($B57,Pitchers2!$B$1:$Y$1001,G$1,FALSE)),"",VLOOKUP($B57,Pitchers2!$B$1:$Y$1001,G$1,FALSE))</f>
        <v>20.5</v>
      </c>
      <c r="H57" s="16">
        <f>IF(ISNA(VLOOKUP($B57,Pitchers1!$B$1:$Y$991,H$1,FALSE)),"",VLOOKUP($B57,Pitchers1!$B$1:$Y$991,H$1,FALSE))</f>
        <v>293.89999999999998</v>
      </c>
      <c r="I57" s="16">
        <f>IF(ISNA(VLOOKUP($B57,Pitchers2!$B$1:$Y$1001,I$1,FALSE)),"",VLOOKUP($B57,Pitchers2!$B$1:$Y$1001,I$1,FALSE))</f>
        <v>310</v>
      </c>
      <c r="J57" s="11">
        <f>IF(F57="",-1,(F57-AVERAGE(F$4:F$1003))/STDEV(F$4:F$1003))</f>
        <v>-0.24410675334366649</v>
      </c>
      <c r="K57" s="11">
        <f>IF(G57="",-1,(G57-AVERAGE(G$4:G$1003))/STDEV(G$4:G$1003))</f>
        <v>-1.9647181201154839E-2</v>
      </c>
      <c r="L57" s="11">
        <f>IF(H57="",-1,(H57-AVERAGE(H$4:H$1003))/STDEV(H$4:H$1003))</f>
        <v>0.87972487496113894</v>
      </c>
      <c r="M57" s="11">
        <f>IF(I57="",-1,(I57-AVERAGE(I$4:I$1003))/STDEV(I$4:I$1003))</f>
        <v>1.0970219202116105</v>
      </c>
      <c r="N57" s="11">
        <f>($J$2*J57+$K$2*K57+$L$2*L57+$M$2*M57+3*AVERAGE(J57:K57)+2*AVERAGE(L57:M57))/(SUM($J$2:$M$2)+5)</f>
        <v>0.40520885500475323</v>
      </c>
      <c r="O57" s="11">
        <f>($J$2*J57+$K$2*K57+$L$2*L57+$M$2*M57+3*AVERAGE(J57:K57)+2*AVERAGE(L57:M57))/(SUM($J$2:$M$2)+5)+P57+Q57</f>
        <v>0.60520885500475319</v>
      </c>
      <c r="P57">
        <f>VLOOKUP(D57,COND!$A$2:$B$35,2,FALSE)</f>
        <v>0.2</v>
      </c>
      <c r="Q57">
        <f>VLOOKUP(C57,COND!$D$2:$E$14,2,FALSE)</f>
        <v>0</v>
      </c>
      <c r="R57" s="11">
        <f>STANDARDIZE(O57,AVERAGE($O$4:$O$203),STDEV($O$4:$O$203))</f>
        <v>0.45197718386443175</v>
      </c>
      <c r="S57" s="14">
        <f>RANK(O57,$O$4:$O$1003)</f>
        <v>54</v>
      </c>
      <c r="T57" s="14">
        <f>RANK(R57,$R$4:$R$203)</f>
        <v>54</v>
      </c>
      <c r="U57">
        <f>IF(F57="",0,F57)+IF(G57="",0,G57)</f>
        <v>39.9</v>
      </c>
      <c r="V57">
        <f>MAX($U$4:$U$203)-U57</f>
        <v>85.4</v>
      </c>
      <c r="W57" t="e">
        <f>VLOOKUP(B57,Summary!$Q$3:$U$575,5,FALSE)</f>
        <v>#N/A</v>
      </c>
      <c r="X57" s="15">
        <f>AVERAGE(F57:G57)+AVERAGE(F57:G57)/(ABS(F57-G57))</f>
        <v>38.086363636363615</v>
      </c>
      <c r="Y57" s="15">
        <f>AVERAGE(H57:I57)+AVERAGE(H57:I57)/(ABS(I57-H57))</f>
        <v>320.70465838509313</v>
      </c>
    </row>
    <row r="58" spans="1:25" ht="15.75" thickBot="1">
      <c r="A58">
        <f>RANK($G58,$G$4:$G$1203)</f>
        <v>84</v>
      </c>
      <c r="B58" s="7" t="s">
        <v>714</v>
      </c>
      <c r="C58" t="str">
        <f>IF(ISNA(VLOOKUP($B58,Pitchers2!$B$1:$Y$1001,C$1,FALSE)),"",VLOOKUP($B58,Pitchers2!$B$1:$Y$1001,C$1,FALSE))</f>
        <v>CL</v>
      </c>
      <c r="D58">
        <f>IF(ISNA(VLOOKUP($B58,Pitchers2!$B$1:$Y$1001,D$1,FALSE)),"",VLOOKUP($B58,Pitchers2!$B$1:$Y$1001,D$1,FALSE)+1)</f>
        <v>24</v>
      </c>
      <c r="E58" t="str">
        <f>IF(ISNA(VLOOKUP($B58,Pitchers2!$B$1:$Y$1001,E$1,FALSE)),"",VLOOKUP($B58,Pitchers2!$B$1:$Y$1001,E$1,FALSE))</f>
        <v>FAR</v>
      </c>
      <c r="F58" t="str">
        <f>IF(ISNA(VLOOKUP($B58,Pitchers1!$B$1:$Y$991,F$1,FALSE)),"",VLOOKUP($B58,Pitchers1!$B$1:$Y$991,F$1,FALSE))</f>
        <v/>
      </c>
      <c r="G58">
        <f>IF(ISNA(VLOOKUP($B58,Pitchers2!$B$1:$Y$1001,G$1,FALSE)),"",VLOOKUP($B58,Pitchers2!$B$1:$Y$1001,G$1,FALSE))</f>
        <v>18.7</v>
      </c>
      <c r="H58" s="16" t="str">
        <f>IF(ISNA(VLOOKUP($B58,Pitchers1!$B$1:$Y$991,H$1,FALSE)),"",VLOOKUP($B58,Pitchers1!$B$1:$Y$991,H$1,FALSE))</f>
        <v/>
      </c>
      <c r="I58" s="16">
        <f>IF(ISNA(VLOOKUP($B58,Pitchers2!$B$1:$Y$1001,I$1,FALSE)),"",VLOOKUP($B58,Pitchers2!$B$1:$Y$1001,I$1,FALSE))</f>
        <v>346.9</v>
      </c>
      <c r="J58" s="11">
        <f>IF(F58="",-1,(F58-AVERAGE(F$4:F$1003))/STDEV(F$4:F$1003))</f>
        <v>-1</v>
      </c>
      <c r="K58" s="11">
        <f>IF(G58="",-1,(G58-AVERAGE(G$4:G$1003))/STDEV(G$4:G$1003))</f>
        <v>-0.14439118882752697</v>
      </c>
      <c r="L58" s="11">
        <f>IF(H58="",-1,(H58-AVERAGE(H$4:H$1003))/STDEV(H$4:H$1003))</f>
        <v>-1</v>
      </c>
      <c r="M58" s="11">
        <f>IF(I58="",-1,(I58-AVERAGE(I$4:I$1003))/STDEV(I$4:I$1003))</f>
        <v>1.4155810801857069</v>
      </c>
      <c r="N58" s="11">
        <f>($J$2*J58+$K$2*K58+$L$2*L58+$M$2*M58+3*AVERAGE(J58:K58)+2*AVERAGE(L58:M58))/(SUM($J$2:$M$2)+5)</f>
        <v>9.8117293904965985E-2</v>
      </c>
      <c r="O58" s="11">
        <f>($J$2*J58+$K$2*K58+$L$2*L58+$M$2*M58+3*AVERAGE(J58:K58)+2*AVERAGE(L58:M58))/(SUM($J$2:$M$2)+5)+P58+Q58</f>
        <v>0.59811729390496593</v>
      </c>
      <c r="P58">
        <f>VLOOKUP(D58,COND!$A$2:$B$35,2,FALSE)</f>
        <v>0.5</v>
      </c>
      <c r="Q58">
        <f>VLOOKUP(C58,COND!$D$2:$E$14,2,FALSE)</f>
        <v>0</v>
      </c>
      <c r="R58" s="11">
        <f>STANDARDIZE(O58,AVERAGE($O$4:$O$203),STDEV($O$4:$O$203))</f>
        <v>0.44514969774735352</v>
      </c>
      <c r="S58" s="14">
        <f>RANK(O58,$O$4:$O$1003)</f>
        <v>55</v>
      </c>
      <c r="T58" s="14">
        <f>RANK(R58,$R$4:$R$203)</f>
        <v>55</v>
      </c>
      <c r="U58">
        <f>IF(F58="",0,F58)+IF(G58="",0,G58)</f>
        <v>18.7</v>
      </c>
      <c r="V58">
        <f>MAX($U$4:$U$203)-U58</f>
        <v>106.60000000000001</v>
      </c>
      <c r="W58" t="e">
        <f>VLOOKUP(B58,Summary!$Q$3:$U$575,5,FALSE)</f>
        <v>#N/A</v>
      </c>
      <c r="X58" s="15" t="e">
        <f>AVERAGE(F58:G58)+AVERAGE(F58:G58)/(ABS(F58-G58))</f>
        <v>#VALUE!</v>
      </c>
      <c r="Y58" s="15" t="e">
        <f>AVERAGE(H58:I58)+AVERAGE(H58:I58)/(ABS(I58-H58))</f>
        <v>#VALUE!</v>
      </c>
    </row>
    <row r="59" spans="1:25" ht="15.75" thickBot="1">
      <c r="A59">
        <f>RANK($G59,$G$4:$G$1203)</f>
        <v>89</v>
      </c>
      <c r="B59" s="7" t="s">
        <v>510</v>
      </c>
      <c r="C59" t="str">
        <f>IF(ISNA(VLOOKUP($B59,Pitchers2!$B$1:$Y$1001,C$1,FALSE)),"",VLOOKUP($B59,Pitchers2!$B$1:$Y$1001,C$1,FALSE))</f>
        <v>CL</v>
      </c>
      <c r="D59">
        <f>IF(ISNA(VLOOKUP($B59,Pitchers2!$B$1:$Y$1001,D$1,FALSE)),"",VLOOKUP($B59,Pitchers2!$B$1:$Y$1001,D$1,FALSE)+1)</f>
        <v>28</v>
      </c>
      <c r="E59" t="str">
        <f>IF(ISNA(VLOOKUP($B59,Pitchers2!$B$1:$Y$1001,E$1,FALSE)),"",VLOOKUP($B59,Pitchers2!$B$1:$Y$1001,E$1,FALSE))</f>
        <v>CON</v>
      </c>
      <c r="F59">
        <f>IF(ISNA(VLOOKUP($B59,Pitchers1!$B$1:$Y$991,F$1,FALSE)),"",VLOOKUP($B59,Pitchers1!$B$1:$Y$991,F$1,FALSE))</f>
        <v>16.7</v>
      </c>
      <c r="G59">
        <f>IF(ISNA(VLOOKUP($B59,Pitchers2!$B$1:$Y$1001,G$1,FALSE)),"",VLOOKUP($B59,Pitchers2!$B$1:$Y$1001,G$1,FALSE))</f>
        <v>18.3</v>
      </c>
      <c r="H59" s="16">
        <f>IF(ISNA(VLOOKUP($B59,Pitchers1!$B$1:$Y$991,H$1,FALSE)),"",VLOOKUP($B59,Pitchers1!$B$1:$Y$991,H$1,FALSE))</f>
        <v>291.10000000000002</v>
      </c>
      <c r="I59" s="16">
        <f>IF(ISNA(VLOOKUP($B59,Pitchers2!$B$1:$Y$1001,I$1,FALSE)),"",VLOOKUP($B59,Pitchers2!$B$1:$Y$1001,I$1,FALSE))</f>
        <v>299.89999999999998</v>
      </c>
      <c r="J59" s="11">
        <f>IF(F59="",-1,(F59-AVERAGE(F$4:F$1003))/STDEV(F$4:F$1003))</f>
        <v>-0.45540716179067198</v>
      </c>
      <c r="K59" s="11">
        <f>IF(G59="",-1,(G59-AVERAGE(G$4:G$1003))/STDEV(G$4:G$1003))</f>
        <v>-0.1721120794111651</v>
      </c>
      <c r="L59" s="11">
        <f>IF(H59="",-1,(H59-AVERAGE(H$4:H$1003))/STDEV(H$4:H$1003))</f>
        <v>0.85463902631877342</v>
      </c>
      <c r="M59" s="11">
        <f>IF(I59="",-1,(I59-AVERAGE(I$4:I$1003))/STDEV(I$4:I$1003))</f>
        <v>1.0098282205981042</v>
      </c>
      <c r="N59" s="11">
        <f>($J$2*J59+$K$2*K59+$L$2*L59+$M$2*M59+3*AVERAGE(J59:K59)+2*AVERAGE(L59:M59))/(SUM($J$2:$M$2)+5)</f>
        <v>0.27832583445108244</v>
      </c>
      <c r="O59" s="11">
        <f>($J$2*J59+$K$2*K59+$L$2*L59+$M$2*M59+3*AVERAGE(J59:K59)+2*AVERAGE(L59:M59))/(SUM($J$2:$M$2)+5)+P59+Q59</f>
        <v>0.57832583445108243</v>
      </c>
      <c r="P59">
        <f>VLOOKUP(D59,COND!$A$2:$B$35,2,FALSE)</f>
        <v>0.3</v>
      </c>
      <c r="Q59">
        <f>VLOOKUP(C59,COND!$D$2:$E$14,2,FALSE)</f>
        <v>0</v>
      </c>
      <c r="R59" s="11">
        <f>STANDARDIZE(O59,AVERAGE($O$4:$O$203),STDEV($O$4:$O$203))</f>
        <v>0.42609523107115721</v>
      </c>
      <c r="S59" s="14">
        <f>RANK(O59,$O$4:$O$1003)</f>
        <v>56</v>
      </c>
      <c r="T59" s="14">
        <f>RANK(R59,$R$4:$R$203)</f>
        <v>56</v>
      </c>
      <c r="U59">
        <f>IF(F59="",0,F59)+IF(G59="",0,G59)</f>
        <v>35</v>
      </c>
      <c r="V59">
        <f>MAX($U$4:$U$203)-U59</f>
        <v>90.300000000000011</v>
      </c>
      <c r="W59" t="e">
        <f>VLOOKUP(B59,Summary!$Q$3:$U$575,5,FALSE)</f>
        <v>#N/A</v>
      </c>
      <c r="X59" s="15">
        <f>AVERAGE(F59:G59)+AVERAGE(F59:G59)/(ABS(F59-G59))</f>
        <v>28.437499999999993</v>
      </c>
      <c r="Y59" s="15">
        <f>AVERAGE(H59:I59)+AVERAGE(H59:I59)/(ABS(I59-H59))</f>
        <v>329.07954545454561</v>
      </c>
    </row>
    <row r="60" spans="1:25" ht="15.75" thickBot="1">
      <c r="A60">
        <f>RANK($G60,$G$4:$G$1203)</f>
        <v>56</v>
      </c>
      <c r="B60" s="7" t="s">
        <v>701</v>
      </c>
      <c r="C60" t="str">
        <f>IF(ISNA(VLOOKUP($B60,Pitchers2!$B$1:$Y$1001,C$1,FALSE)),"",VLOOKUP($B60,Pitchers2!$B$1:$Y$1001,C$1,FALSE))</f>
        <v>SP</v>
      </c>
      <c r="D60">
        <f>IF(ISNA(VLOOKUP($B60,Pitchers2!$B$1:$Y$1001,D$1,FALSE)),"",VLOOKUP($B60,Pitchers2!$B$1:$Y$1001,D$1,FALSE)+1)</f>
        <v>29</v>
      </c>
      <c r="E60" t="str">
        <f>IF(ISNA(VLOOKUP($B60,Pitchers2!$B$1:$Y$1001,E$1,FALSE)),"",VLOOKUP($B60,Pitchers2!$B$1:$Y$1001,E$1,FALSE))</f>
        <v>CON</v>
      </c>
      <c r="F60" t="str">
        <f>IF(ISNA(VLOOKUP($B60,Pitchers1!$B$1:$Y$991,F$1,FALSE)),"",VLOOKUP($B60,Pitchers1!$B$1:$Y$991,F$1,FALSE))</f>
        <v/>
      </c>
      <c r="G60">
        <f>IF(ISNA(VLOOKUP($B60,Pitchers2!$B$1:$Y$1001,G$1,FALSE)),"",VLOOKUP($B60,Pitchers2!$B$1:$Y$1001,G$1,FALSE))</f>
        <v>24.5</v>
      </c>
      <c r="H60" s="16" t="str">
        <f>IF(ISNA(VLOOKUP($B60,Pitchers1!$B$1:$Y$991,H$1,FALSE)),"",VLOOKUP($B60,Pitchers1!$B$1:$Y$991,H$1,FALSE))</f>
        <v/>
      </c>
      <c r="I60" s="16">
        <f>IF(ISNA(VLOOKUP($B60,Pitchers2!$B$1:$Y$1001,I$1,FALSE)),"",VLOOKUP($B60,Pitchers2!$B$1:$Y$1001,I$1,FALSE))</f>
        <v>320</v>
      </c>
      <c r="J60" s="11">
        <f>IF(F60="",-1,(F60-AVERAGE(F$4:F$1003))/STDEV(F$4:F$1003))</f>
        <v>-1</v>
      </c>
      <c r="K60" s="11">
        <f>IF(G60="",-1,(G60-AVERAGE(G$4:G$1003))/STDEV(G$4:G$1003))</f>
        <v>0.25756172463522753</v>
      </c>
      <c r="L60" s="11">
        <f>IF(H60="",-1,(H60-AVERAGE(H$4:H$1003))/STDEV(H$4:H$1003))</f>
        <v>-1</v>
      </c>
      <c r="M60" s="11">
        <f>IF(I60="",-1,(I60-AVERAGE(I$4:I$1003))/STDEV(I$4:I$1003))</f>
        <v>1.1833523158685473</v>
      </c>
      <c r="N60" s="11">
        <f>($J$2*J60+$K$2*K60+$L$2*L60+$M$2*M60+3*AVERAGE(J60:K60)+2*AVERAGE(L60:M60))/(SUM($J$2:$M$2)+5)</f>
        <v>0.17654619643932162</v>
      </c>
      <c r="O60" s="11">
        <f>($J$2*J60+$K$2*K60+$L$2*L60+$M$2*M60+3*AVERAGE(J60:K60)+2*AVERAGE(L60:M60))/(SUM($J$2:$M$2)+5)+P60+Q60</f>
        <v>0.5765461964393217</v>
      </c>
      <c r="P60">
        <f>VLOOKUP(D60,COND!$A$2:$B$35,2,FALSE)</f>
        <v>0.2</v>
      </c>
      <c r="Q60">
        <f>VLOOKUP(C60,COND!$D$2:$E$14,2,FALSE)</f>
        <v>0.2</v>
      </c>
      <c r="R60" s="11">
        <f>STANDARDIZE(O60,AVERAGE($O$4:$O$203),STDEV($O$4:$O$203))</f>
        <v>0.42438186307675529</v>
      </c>
      <c r="S60" s="14">
        <f>RANK(O60,$O$4:$O$1003)</f>
        <v>57</v>
      </c>
      <c r="T60" s="14">
        <f>RANK(R60,$R$4:$R$203)</f>
        <v>57</v>
      </c>
      <c r="U60">
        <f>IF(F60="",0,F60)+IF(G60="",0,G60)</f>
        <v>24.5</v>
      </c>
      <c r="V60">
        <f>MAX($U$4:$U$203)-U60</f>
        <v>100.80000000000001</v>
      </c>
      <c r="W60" t="e">
        <f>VLOOKUP(B60,Summary!$Q$3:$U$575,5,FALSE)</f>
        <v>#N/A</v>
      </c>
      <c r="X60" s="15" t="e">
        <f>AVERAGE(F60:G60)+AVERAGE(F60:G60)/(ABS(F60-G60))</f>
        <v>#VALUE!</v>
      </c>
      <c r="Y60" s="15" t="e">
        <f>AVERAGE(H60:I60)+AVERAGE(H60:I60)/(ABS(I60-H60))</f>
        <v>#VALUE!</v>
      </c>
    </row>
    <row r="61" spans="1:25" ht="15.75" thickBot="1">
      <c r="A61">
        <f>RANK($G61,$G$4:$G$1203)</f>
        <v>63</v>
      </c>
      <c r="B61" s="4" t="s">
        <v>547</v>
      </c>
      <c r="C61" t="str">
        <f>IF(ISNA(VLOOKUP($B61,Pitchers2!$B$1:$Y$1001,C$1,FALSE)),"",VLOOKUP($B61,Pitchers2!$B$1:$Y$1001,C$1,FALSE))</f>
        <v>SP</v>
      </c>
      <c r="D61">
        <f>IF(ISNA(VLOOKUP($B61,Pitchers2!$B$1:$Y$1001,D$1,FALSE)),"",VLOOKUP($B61,Pitchers2!$B$1:$Y$1001,D$1,FALSE)+1)</f>
        <v>24</v>
      </c>
      <c r="E61" t="str">
        <f>IF(ISNA(VLOOKUP($B61,Pitchers2!$B$1:$Y$1001,E$1,FALSE)),"",VLOOKUP($B61,Pitchers2!$B$1:$Y$1001,E$1,FALSE))</f>
        <v>KEN</v>
      </c>
      <c r="F61">
        <f>IF(ISNA(VLOOKUP($B61,Pitchers1!$B$1:$Y$991,F$1,FALSE)),"",VLOOKUP($B61,Pitchers1!$B$1:$Y$991,F$1,FALSE))</f>
        <v>14.3</v>
      </c>
      <c r="G61">
        <f>IF(ISNA(VLOOKUP($B61,Pitchers2!$B$1:$Y$1001,G$1,FALSE)),"",VLOOKUP($B61,Pitchers2!$B$1:$Y$1001,G$1,FALSE))</f>
        <v>22.5</v>
      </c>
      <c r="H61" s="16">
        <f>IF(ISNA(VLOOKUP($B61,Pitchers1!$B$1:$Y$991,H$1,FALSE)),"",VLOOKUP($B61,Pitchers1!$B$1:$Y$991,H$1,FALSE))</f>
        <v>193.89999999999998</v>
      </c>
      <c r="I61" s="16">
        <f>IF(ISNA(VLOOKUP($B61,Pitchers2!$B$1:$Y$1001,I$1,FALSE)),"",VLOOKUP($B61,Pitchers2!$B$1:$Y$1001,I$1,FALSE))</f>
        <v>160.89999999999998</v>
      </c>
      <c r="J61" s="11">
        <f>IF(F61="",-1,(F61-AVERAGE(F$4:F$1003))/STDEV(F$4:F$1003))</f>
        <v>-0.64322974707689906</v>
      </c>
      <c r="K61" s="11">
        <f>IF(G61="",-1,(G61-AVERAGE(G$4:G$1003))/STDEV(G$4:G$1003))</f>
        <v>0.11895727171703635</v>
      </c>
      <c r="L61" s="11">
        <f>IF(H61="",-1,(H61-AVERAGE(H$4:H$1003))/STDEV(H$4:H$1003))</f>
        <v>-1.6198290837642411E-2</v>
      </c>
      <c r="M61" s="11">
        <f>IF(I61="",-1,(I61-AVERAGE(I$4:I$1003))/STDEV(I$4:I$1003))</f>
        <v>-0.19016427903331701</v>
      </c>
      <c r="N61" s="11">
        <f>($J$2*J61+$K$2*K61+$L$2*L61+$M$2*M61+3*AVERAGE(J61:K61)+2*AVERAGE(L61:M61))/(SUM($J$2:$M$2)+5)</f>
        <v>-0.13337395541254654</v>
      </c>
      <c r="O61" s="11">
        <f>($J$2*J61+$K$2*K61+$L$2*L61+$M$2*M61+3*AVERAGE(J61:K61)+2*AVERAGE(L61:M61))/(SUM($J$2:$M$2)+5)+P61+Q61</f>
        <v>0.56662604458745347</v>
      </c>
      <c r="P61">
        <f>VLOOKUP(D61,COND!$A$2:$B$35,2,FALSE)</f>
        <v>0.5</v>
      </c>
      <c r="Q61">
        <f>VLOOKUP(C61,COND!$D$2:$E$14,2,FALSE)</f>
        <v>0.2</v>
      </c>
      <c r="R61" s="11">
        <f>STANDARDIZE(O61,AVERAGE($O$4:$O$203),STDEV($O$4:$O$203))</f>
        <v>0.41483111704285736</v>
      </c>
      <c r="S61" s="14">
        <f>RANK(O61,$O$4:$O$1003)</f>
        <v>58</v>
      </c>
      <c r="T61" s="14">
        <f>RANK(R61,$R$4:$R$203)</f>
        <v>58</v>
      </c>
      <c r="U61">
        <f>IF(F61="",0,F61)+IF(G61="",0,G61)</f>
        <v>36.799999999999997</v>
      </c>
      <c r="V61">
        <f>MAX($U$4:$U$203)-U61</f>
        <v>88.500000000000014</v>
      </c>
      <c r="W61" t="e">
        <f>VLOOKUP(B61,Summary!$Q$3:$U$575,5,FALSE)</f>
        <v>#N/A</v>
      </c>
      <c r="X61" s="15">
        <f>AVERAGE(F61:G61)+AVERAGE(F61:G61)/(ABS(F61-G61))</f>
        <v>20.643902439024387</v>
      </c>
      <c r="Y61" s="15">
        <f>AVERAGE(H61:I61)+AVERAGE(H61:I61)/(ABS(I61-H61))</f>
        <v>182.77575757575755</v>
      </c>
    </row>
    <row r="62" spans="1:25" ht="15.75" thickBot="1">
      <c r="A62">
        <f>RANK($G62,$G$4:$G$1203)</f>
        <v>69</v>
      </c>
      <c r="B62" s="4" t="s">
        <v>706</v>
      </c>
      <c r="C62" t="str">
        <f>IF(ISNA(VLOOKUP($B62,Pitchers2!$B$1:$Y$1001,C$1,FALSE)),"",VLOOKUP($B62,Pitchers2!$B$1:$Y$1001,C$1,FALSE))</f>
        <v>SP</v>
      </c>
      <c r="D62">
        <f>IF(ISNA(VLOOKUP($B62,Pitchers2!$B$1:$Y$1001,D$1,FALSE)),"",VLOOKUP($B62,Pitchers2!$B$1:$Y$1001,D$1,FALSE)+1)</f>
        <v>25</v>
      </c>
      <c r="E62" t="str">
        <f>IF(ISNA(VLOOKUP($B62,Pitchers2!$B$1:$Y$1001,E$1,FALSE)),"",VLOOKUP($B62,Pitchers2!$B$1:$Y$1001,E$1,FALSE))</f>
        <v>KEN</v>
      </c>
      <c r="F62" t="str">
        <f>IF(ISNA(VLOOKUP($B62,Pitchers1!$B$1:$Y$991,F$1,FALSE)),"",VLOOKUP($B62,Pitchers1!$B$1:$Y$991,F$1,FALSE))</f>
        <v/>
      </c>
      <c r="G62">
        <f>IF(ISNA(VLOOKUP($B62,Pitchers2!$B$1:$Y$1001,G$1,FALSE)),"",VLOOKUP($B62,Pitchers2!$B$1:$Y$1001,G$1,FALSE))</f>
        <v>20.9</v>
      </c>
      <c r="H62" s="16" t="str">
        <f>IF(ISNA(VLOOKUP($B62,Pitchers1!$B$1:$Y$991,H$1,FALSE)),"",VLOOKUP($B62,Pitchers1!$B$1:$Y$991,H$1,FALSE))</f>
        <v/>
      </c>
      <c r="I62" s="16">
        <f>IF(ISNA(VLOOKUP($B62,Pitchers2!$B$1:$Y$1001,I$1,FALSE)),"",VLOOKUP($B62,Pitchers2!$B$1:$Y$1001,I$1,FALSE))</f>
        <v>229</v>
      </c>
      <c r="J62" s="11">
        <f>IF(F62="",-1,(F62-AVERAGE(F$4:F$1003))/STDEV(F$4:F$1003))</f>
        <v>-1</v>
      </c>
      <c r="K62" s="11">
        <f>IF(G62="",-1,(G62-AVERAGE(G$4:G$1003))/STDEV(G$4:G$1003))</f>
        <v>8.0737093824833021E-3</v>
      </c>
      <c r="L62" s="11">
        <f>IF(H62="",-1,(H62-AVERAGE(H$4:H$1003))/STDEV(H$4:H$1003))</f>
        <v>-1</v>
      </c>
      <c r="M62" s="11">
        <f>IF(I62="",-1,(I62-AVERAGE(I$4:I$1003))/STDEV(I$4:I$1003))</f>
        <v>0.39774571539042258</v>
      </c>
      <c r="N62" s="11">
        <f>($J$2*J62+$K$2*K62+$L$2*L62+$M$2*M62+3*AVERAGE(J62:K62)+2*AVERAGE(L62:M62))/(SUM($J$2:$M$2)+5)</f>
        <v>-0.1696533615097211</v>
      </c>
      <c r="O62" s="11">
        <f>($J$2*J62+$K$2*K62+$L$2*L62+$M$2*M62+3*AVERAGE(J62:K62)+2*AVERAGE(L62:M62))/(SUM($J$2:$M$2)+5)+P62+Q62</f>
        <v>0.53034663849027885</v>
      </c>
      <c r="P62">
        <f>VLOOKUP(D62,COND!$A$2:$B$35,2,FALSE)</f>
        <v>0.5</v>
      </c>
      <c r="Q62">
        <f>VLOOKUP(C62,COND!$D$2:$E$14,2,FALSE)</f>
        <v>0.2</v>
      </c>
      <c r="R62" s="11">
        <f>STANDARDIZE(O62,AVERAGE($O$4:$O$203),STDEV($O$4:$O$203))</f>
        <v>0.37990268055632215</v>
      </c>
      <c r="S62" s="14">
        <f>RANK(O62,$O$4:$O$1003)</f>
        <v>59</v>
      </c>
      <c r="T62" s="14">
        <f>RANK(R62,$R$4:$R$203)</f>
        <v>59</v>
      </c>
      <c r="U62">
        <f>IF(F62="",0,F62)+IF(G62="",0,G62)</f>
        <v>20.9</v>
      </c>
      <c r="V62">
        <f>MAX($U$4:$U$203)-U62</f>
        <v>104.4</v>
      </c>
      <c r="W62" t="e">
        <f>VLOOKUP(B62,Summary!$Q$3:$U$575,5,FALSE)</f>
        <v>#N/A</v>
      </c>
      <c r="X62" s="15" t="e">
        <f>AVERAGE(F62:G62)+AVERAGE(F62:G62)/(ABS(F62-G62))</f>
        <v>#VALUE!</v>
      </c>
      <c r="Y62" s="15" t="e">
        <f>AVERAGE(H62:I62)+AVERAGE(H62:I62)/(ABS(I62-H62))</f>
        <v>#VALUE!</v>
      </c>
    </row>
    <row r="63" spans="1:25" ht="15.75" thickBot="1">
      <c r="A63">
        <f>RANK($G63,$G$4:$G$1203)</f>
        <v>40</v>
      </c>
      <c r="B63" s="7" t="s">
        <v>426</v>
      </c>
      <c r="C63" t="str">
        <f>IF(ISNA(VLOOKUP($B63,Pitchers2!$B$1:$Y$1001,C$1,FALSE)),"",VLOOKUP($B63,Pitchers2!$B$1:$Y$1001,C$1,FALSE))</f>
        <v>SP</v>
      </c>
      <c r="D63">
        <f>IF(ISNA(VLOOKUP($B63,Pitchers2!$B$1:$Y$1001,D$1,FALSE)),"",VLOOKUP($B63,Pitchers2!$B$1:$Y$1001,D$1,FALSE)+1)</f>
        <v>30</v>
      </c>
      <c r="E63" t="str">
        <f>IF(ISNA(VLOOKUP($B63,Pitchers2!$B$1:$Y$1001,E$1,FALSE)),"",VLOOKUP($B63,Pitchers2!$B$1:$Y$1001,E$1,FALSE))</f>
        <v>GLO</v>
      </c>
      <c r="F63" t="str">
        <f>IF(ISNA(VLOOKUP($B63,Pitchers1!$B$1:$Y$991,F$1,FALSE)),"",VLOOKUP($B63,Pitchers1!$B$1:$Y$991,F$1,FALSE))</f>
        <v/>
      </c>
      <c r="G63">
        <f>IF(ISNA(VLOOKUP($B63,Pitchers2!$B$1:$Y$1001,G$1,FALSE)),"",VLOOKUP($B63,Pitchers2!$B$1:$Y$1001,G$1,FALSE))</f>
        <v>29.8</v>
      </c>
      <c r="H63" s="16" t="str">
        <f>IF(ISNA(VLOOKUP($B63,Pitchers1!$B$1:$Y$991,H$1,FALSE)),"",VLOOKUP($B63,Pitchers1!$B$1:$Y$991,H$1,FALSE))</f>
        <v/>
      </c>
      <c r="I63" s="16">
        <f>IF(ISNA(VLOOKUP($B63,Pitchers2!$B$1:$Y$1001,I$1,FALSE)),"",VLOOKUP($B63,Pitchers2!$B$1:$Y$1001,I$1,FALSE))</f>
        <v>257.09999999999991</v>
      </c>
      <c r="J63" s="11">
        <f>IF(F63="",-1,(F63-AVERAGE(F$4:F$1003))/STDEV(F$4:F$1003))</f>
        <v>-1</v>
      </c>
      <c r="K63" s="11">
        <f>IF(G63="",-1,(G63-AVERAGE(G$4:G$1003))/STDEV(G$4:G$1003))</f>
        <v>0.62486352486843422</v>
      </c>
      <c r="L63" s="11">
        <f>IF(H63="",-1,(H63-AVERAGE(H$4:H$1003))/STDEV(H$4:H$1003))</f>
        <v>-1</v>
      </c>
      <c r="M63" s="11">
        <f>IF(I63="",-1,(I63-AVERAGE(I$4:I$1003))/STDEV(I$4:I$1003))</f>
        <v>0.64033412718641414</v>
      </c>
      <c r="N63" s="11">
        <f>($J$2*J63+$K$2*K63+$L$2*L63+$M$2*M63+3*AVERAGE(J63:K63)+2*AVERAGE(L63:M63))/(SUM($J$2:$M$2)+5)</f>
        <v>0.14235506014965751</v>
      </c>
      <c r="O63" s="11">
        <f>($J$2*J63+$K$2*K63+$L$2*L63+$M$2*M63+3*AVERAGE(J63:K63)+2*AVERAGE(L63:M63))/(SUM($J$2:$M$2)+5)+P63+Q63</f>
        <v>0.44235506014965753</v>
      </c>
      <c r="P63">
        <f>VLOOKUP(D63,COND!$A$2:$B$35,2,FALSE)</f>
        <v>0.1</v>
      </c>
      <c r="Q63">
        <f>VLOOKUP(C63,COND!$D$2:$E$14,2,FALSE)</f>
        <v>0.2</v>
      </c>
      <c r="R63" s="11">
        <f>STANDARDIZE(O63,AVERAGE($O$4:$O$203),STDEV($O$4:$O$203))</f>
        <v>0.29518772554332562</v>
      </c>
      <c r="S63" s="14">
        <f>RANK(O63,$O$4:$O$1003)</f>
        <v>60</v>
      </c>
      <c r="T63" s="14">
        <f>RANK(R63,$R$4:$R$203)</f>
        <v>60</v>
      </c>
      <c r="U63">
        <f>IF(F63="",0,F63)+IF(G63="",0,G63)</f>
        <v>29.8</v>
      </c>
      <c r="V63">
        <f>MAX($U$4:$U$203)-U63</f>
        <v>95.500000000000014</v>
      </c>
      <c r="W63" t="e">
        <f>VLOOKUP(B63,Summary!$Q$3:$U$575,5,FALSE)</f>
        <v>#N/A</v>
      </c>
      <c r="X63" s="15" t="e">
        <f>AVERAGE(F63:G63)+AVERAGE(F63:G63)/(ABS(F63-G63))</f>
        <v>#VALUE!</v>
      </c>
      <c r="Y63" s="15" t="e">
        <f>AVERAGE(H63:I63)+AVERAGE(H63:I63)/(ABS(I63-H63))</f>
        <v>#VALUE!</v>
      </c>
    </row>
    <row r="64" spans="1:25" ht="15.75" thickBot="1">
      <c r="A64">
        <f>RANK($G64,$G$4:$G$1203)</f>
        <v>52</v>
      </c>
      <c r="B64" s="7" t="s">
        <v>700</v>
      </c>
      <c r="C64" t="str">
        <f>IF(ISNA(VLOOKUP($B64,Pitchers2!$B$1:$Y$1001,C$1,FALSE)),"",VLOOKUP($B64,Pitchers2!$B$1:$Y$1001,C$1,FALSE))</f>
        <v>MR</v>
      </c>
      <c r="D64">
        <f>IF(ISNA(VLOOKUP($B64,Pitchers2!$B$1:$Y$1001,D$1,FALSE)),"",VLOOKUP($B64,Pitchers2!$B$1:$Y$1001,D$1,FALSE)+1)</f>
        <v>25</v>
      </c>
      <c r="E64" t="str">
        <f>IF(ISNA(VLOOKUP($B64,Pitchers2!$B$1:$Y$1001,E$1,FALSE)),"",VLOOKUP($B64,Pitchers2!$B$1:$Y$1001,E$1,FALSE))</f>
        <v>TEM</v>
      </c>
      <c r="F64" t="str">
        <f>IF(ISNA(VLOOKUP($B64,Pitchers1!$B$1:$Y$991,F$1,FALSE)),"",VLOOKUP($B64,Pitchers1!$B$1:$Y$991,F$1,FALSE))</f>
        <v/>
      </c>
      <c r="G64">
        <f>IF(ISNA(VLOOKUP($B64,Pitchers2!$B$1:$Y$1001,G$1,FALSE)),"",VLOOKUP($B64,Pitchers2!$B$1:$Y$1001,G$1,FALSE))</f>
        <v>25.1</v>
      </c>
      <c r="H64" s="16" t="str">
        <f>IF(ISNA(VLOOKUP($B64,Pitchers1!$B$1:$Y$991,H$1,FALSE)),"",VLOOKUP($B64,Pitchers1!$B$1:$Y$991,H$1,FALSE))</f>
        <v/>
      </c>
      <c r="I64" s="16">
        <f>IF(ISNA(VLOOKUP($B64,Pitchers2!$B$1:$Y$1001,I$1,FALSE)),"",VLOOKUP($B64,Pitchers2!$B$1:$Y$1001,I$1,FALSE))</f>
        <v>258.10000000000002</v>
      </c>
      <c r="J64" s="11">
        <f>IF(F64="",-1,(F64-AVERAGE(F$4:F$1003))/STDEV(F$4:F$1003))</f>
        <v>-1</v>
      </c>
      <c r="K64" s="11">
        <f>IF(G64="",-1,(G64-AVERAGE(G$4:G$1003))/STDEV(G$4:G$1003))</f>
        <v>0.29914306051068501</v>
      </c>
      <c r="L64" s="11">
        <f>IF(H64="",-1,(H64-AVERAGE(H$4:H$1003))/STDEV(H$4:H$1003))</f>
        <v>-1</v>
      </c>
      <c r="M64" s="11">
        <f>IF(I64="",-1,(I64-AVERAGE(I$4:I$1003))/STDEV(I$4:I$1003))</f>
        <v>0.64896716675210875</v>
      </c>
      <c r="N64" s="11">
        <f>($J$2*J64+$K$2*K64+$L$2*L64+$M$2*M64+3*AVERAGE(J64:K64)+2*AVERAGE(L64:M64))/(SUM($J$2:$M$2)+5)</f>
        <v>2.1343856354735097E-2</v>
      </c>
      <c r="O64" s="11">
        <f>($J$2*J64+$K$2*K64+$L$2*L64+$M$2*M64+3*AVERAGE(J64:K64)+2*AVERAGE(L64:M64))/(SUM($J$2:$M$2)+5)+P64+Q64</f>
        <v>0.42134385635473515</v>
      </c>
      <c r="P64">
        <f>VLOOKUP(D64,COND!$A$2:$B$35,2,FALSE)</f>
        <v>0.5</v>
      </c>
      <c r="Q64">
        <f>VLOOKUP(C64,COND!$D$2:$E$14,2,FALSE)</f>
        <v>-0.1</v>
      </c>
      <c r="R64" s="11">
        <f>STANDARDIZE(O64,AVERAGE($O$4:$O$203),STDEV($O$4:$O$203))</f>
        <v>0.27495893526790405</v>
      </c>
      <c r="S64" s="14">
        <f>RANK(O64,$O$4:$O$1003)</f>
        <v>61</v>
      </c>
      <c r="T64" s="14">
        <f>RANK(R64,$R$4:$R$203)</f>
        <v>61</v>
      </c>
      <c r="U64">
        <f>IF(F64="",0,F64)+IF(G64="",0,G64)</f>
        <v>25.1</v>
      </c>
      <c r="V64">
        <f>MAX($U$4:$U$203)-U64</f>
        <v>100.20000000000002</v>
      </c>
      <c r="W64" t="e">
        <f>VLOOKUP(B64,Summary!$Q$3:$U$575,5,FALSE)</f>
        <v>#N/A</v>
      </c>
      <c r="X64" s="15" t="e">
        <f>AVERAGE(F64:G64)+AVERAGE(F64:G64)/(ABS(F64-G64))</f>
        <v>#VALUE!</v>
      </c>
      <c r="Y64" s="15" t="e">
        <f>AVERAGE(H64:I64)+AVERAGE(H64:I64)/(ABS(I64-H64))</f>
        <v>#VALUE!</v>
      </c>
    </row>
    <row r="65" spans="1:25" ht="15.75" thickBot="1">
      <c r="A65">
        <f>RANK($G65,$G$4:$G$1203)</f>
        <v>60</v>
      </c>
      <c r="B65" s="7" t="s">
        <v>702</v>
      </c>
      <c r="C65" t="str">
        <f>IF(ISNA(VLOOKUP($B65,Pitchers2!$B$1:$Y$1001,C$1,FALSE)),"",VLOOKUP($B65,Pitchers2!$B$1:$Y$1001,C$1,FALSE))</f>
        <v>SP</v>
      </c>
      <c r="D65">
        <f>IF(ISNA(VLOOKUP($B65,Pitchers2!$B$1:$Y$1001,D$1,FALSE)),"",VLOOKUP($B65,Pitchers2!$B$1:$Y$1001,D$1,FALSE)+1)</f>
        <v>24</v>
      </c>
      <c r="E65" t="str">
        <f>IF(ISNA(VLOOKUP($B65,Pitchers2!$B$1:$Y$1001,E$1,FALSE)),"",VLOOKUP($B65,Pitchers2!$B$1:$Y$1001,E$1,FALSE))</f>
        <v>MAN</v>
      </c>
      <c r="F65" t="str">
        <f>IF(ISNA(VLOOKUP($B65,Pitchers1!$B$1:$Y$991,F$1,FALSE)),"",VLOOKUP($B65,Pitchers1!$B$1:$Y$991,F$1,FALSE))</f>
        <v/>
      </c>
      <c r="G65">
        <f>IF(ISNA(VLOOKUP($B65,Pitchers2!$B$1:$Y$1001,G$1,FALSE)),"",VLOOKUP($B65,Pitchers2!$B$1:$Y$1001,G$1,FALSE))</f>
        <v>23.3</v>
      </c>
      <c r="H65" s="16" t="str">
        <f>IF(ISNA(VLOOKUP($B65,Pitchers1!$B$1:$Y$991,H$1,FALSE)),"",VLOOKUP($B65,Pitchers1!$B$1:$Y$991,H$1,FALSE))</f>
        <v/>
      </c>
      <c r="I65" s="16">
        <f>IF(ISNA(VLOOKUP($B65,Pitchers2!$B$1:$Y$1001,I$1,FALSE)),"",VLOOKUP($B65,Pitchers2!$B$1:$Y$1001,I$1,FALSE))</f>
        <v>164.09999999999991</v>
      </c>
      <c r="J65" s="11">
        <f>IF(F65="",-1,(F65-AVERAGE(F$4:F$1003))/STDEV(F$4:F$1003))</f>
        <v>-1</v>
      </c>
      <c r="K65" s="11">
        <f>IF(G65="",-1,(G65-AVERAGE(G$4:G$1003))/STDEV(G$4:G$1003))</f>
        <v>0.17439905288431287</v>
      </c>
      <c r="L65" s="11">
        <f>IF(H65="",-1,(H65-AVERAGE(H$4:H$1003))/STDEV(H$4:H$1003))</f>
        <v>-1</v>
      </c>
      <c r="M65" s="11">
        <f>IF(I65="",-1,(I65-AVERAGE(I$4:I$1003))/STDEV(I$4:I$1003))</f>
        <v>-0.16253855242309784</v>
      </c>
      <c r="N65" s="11">
        <f>($J$2*J65+$K$2*K65+$L$2*L65+$M$2*M65+3*AVERAGE(J65:K65)+2*AVERAGE(L65:M65))/(SUM($J$2:$M$2)+5)</f>
        <v>-0.28574069667935242</v>
      </c>
      <c r="O65" s="11">
        <f>($J$2*J65+$K$2*K65+$L$2*L65+$M$2*M65+3*AVERAGE(J65:K65)+2*AVERAGE(L65:M65))/(SUM($J$2:$M$2)+5)+P65+Q65</f>
        <v>0.41425930332064759</v>
      </c>
      <c r="P65">
        <f>VLOOKUP(D65,COND!$A$2:$B$35,2,FALSE)</f>
        <v>0.5</v>
      </c>
      <c r="Q65">
        <f>VLOOKUP(C65,COND!$D$2:$E$14,2,FALSE)</f>
        <v>0.2</v>
      </c>
      <c r="R65" s="11">
        <f>STANDARDIZE(O65,AVERAGE($O$4:$O$203),STDEV($O$4:$O$203))</f>
        <v>0.26813819625073781</v>
      </c>
      <c r="S65" s="14">
        <f>RANK(O65,$O$4:$O$1003)</f>
        <v>62</v>
      </c>
      <c r="T65" s="14">
        <f>RANK(R65,$R$4:$R$203)</f>
        <v>62</v>
      </c>
      <c r="U65">
        <f>IF(F65="",0,F65)+IF(G65="",0,G65)</f>
        <v>23.3</v>
      </c>
      <c r="V65">
        <f>MAX($U$4:$U$203)-U65</f>
        <v>102.00000000000001</v>
      </c>
      <c r="W65" t="e">
        <f>VLOOKUP(B65,Summary!$Q$3:$U$575,5,FALSE)</f>
        <v>#N/A</v>
      </c>
      <c r="X65" s="15" t="e">
        <f>AVERAGE(F65:G65)+AVERAGE(F65:G65)/(ABS(F65-G65))</f>
        <v>#VALUE!</v>
      </c>
      <c r="Y65" s="15" t="e">
        <f>AVERAGE(H65:I65)+AVERAGE(H65:I65)/(ABS(I65-H65))</f>
        <v>#VALUE!</v>
      </c>
    </row>
    <row r="66" spans="1:25" ht="15.75" thickBot="1">
      <c r="A66">
        <f>RANK($G66,$G$4:$G$1203)</f>
        <v>47</v>
      </c>
      <c r="B66" s="4" t="s">
        <v>155</v>
      </c>
      <c r="C66" t="str">
        <f>IF(ISNA(VLOOKUP($B66,Pitchers2!$B$1:$Y$1001,C$1,FALSE)),"",VLOOKUP($B66,Pitchers2!$B$1:$Y$1001,C$1,FALSE))</f>
        <v>MR</v>
      </c>
      <c r="D66">
        <f>IF(ISNA(VLOOKUP($B66,Pitchers2!$B$1:$Y$1001,D$1,FALSE)),"",VLOOKUP($B66,Pitchers2!$B$1:$Y$1001,D$1,FALSE)+1)</f>
        <v>30</v>
      </c>
      <c r="E66" t="str">
        <f>IF(ISNA(VLOOKUP($B66,Pitchers2!$B$1:$Y$1001,E$1,FALSE)),"",VLOOKUP($B66,Pitchers2!$B$1:$Y$1001,E$1,FALSE))</f>
        <v>CST</v>
      </c>
      <c r="F66">
        <f>IF(ISNA(VLOOKUP($B66,Pitchers1!$B$1:$Y$991,F$1,FALSE)),"",VLOOKUP($B66,Pitchers1!$B$1:$Y$991,F$1,FALSE))</f>
        <v>16.5</v>
      </c>
      <c r="G66">
        <f>IF(ISNA(VLOOKUP($B66,Pitchers2!$B$1:$Y$1001,G$1,FALSE)),"",VLOOKUP($B66,Pitchers2!$B$1:$Y$1001,G$1,FALSE))</f>
        <v>28</v>
      </c>
      <c r="H66" s="16">
        <f>IF(ISNA(VLOOKUP($B66,Pitchers1!$B$1:$Y$991,H$1,FALSE)),"",VLOOKUP($B66,Pitchers1!$B$1:$Y$991,H$1,FALSE))</f>
        <v>79.100000000000023</v>
      </c>
      <c r="I66" s="16">
        <f>IF(ISNA(VLOOKUP($B66,Pitchers2!$B$1:$Y$1001,I$1,FALSE)),"",VLOOKUP($B66,Pitchers2!$B$1:$Y$1001,I$1,FALSE))</f>
        <v>336</v>
      </c>
      <c r="J66" s="11">
        <f>IF(F66="",-1,(F66-AVERAGE(F$4:F$1003))/STDEV(F$4:F$1003))</f>
        <v>-0.47105904389785752</v>
      </c>
      <c r="K66" s="11">
        <f>IF(G66="",-1,(G66-AVERAGE(G$4:G$1003))/STDEV(G$4:G$1003))</f>
        <v>0.50011951724206216</v>
      </c>
      <c r="L66" s="11">
        <f>IF(H66="",-1,(H66-AVERAGE(H$4:H$1003))/STDEV(H$4:H$1003))</f>
        <v>-1.0447180851746429</v>
      </c>
      <c r="M66" s="11">
        <f>IF(I66="",-1,(I66-AVERAGE(I$4:I$1003))/STDEV(I$4:I$1003))</f>
        <v>1.321480948919646</v>
      </c>
      <c r="N66" s="11">
        <f>($J$2*J66+$K$2*K66+$L$2*L66+$M$2*M66+3*AVERAGE(J66:K66)+2*AVERAGE(L66:M66))/(SUM($J$2:$M$2)+5)</f>
        <v>0.40276252208369884</v>
      </c>
      <c r="O66" s="11">
        <f>($J$2*J66+$K$2*K66+$L$2*L66+$M$2*M66+3*AVERAGE(J66:K66)+2*AVERAGE(L66:M66))/(SUM($J$2:$M$2)+5)+P66+Q66</f>
        <v>0.40276252208369889</v>
      </c>
      <c r="P66">
        <f>VLOOKUP(D66,COND!$A$2:$B$35,2,FALSE)</f>
        <v>0.1</v>
      </c>
      <c r="Q66">
        <f>VLOOKUP(C66,COND!$D$2:$E$14,2,FALSE)</f>
        <v>-0.1</v>
      </c>
      <c r="R66" s="11">
        <f>STANDARDIZE(O66,AVERAGE($O$4:$O$203),STDEV($O$4:$O$203))</f>
        <v>0.25706953123018156</v>
      </c>
      <c r="S66" s="14">
        <f>RANK(O66,$O$4:$O$1003)</f>
        <v>63</v>
      </c>
      <c r="T66" s="14">
        <f>RANK(R66,$R$4:$R$203)</f>
        <v>63</v>
      </c>
      <c r="U66">
        <f>IF(F66="",0,F66)+IF(G66="",0,G66)</f>
        <v>44.5</v>
      </c>
      <c r="V66">
        <f>MAX($U$4:$U$203)-U66</f>
        <v>80.800000000000011</v>
      </c>
      <c r="W66" t="e">
        <f>VLOOKUP(B66,Summary!$Q$3:$U$575,5,FALSE)</f>
        <v>#N/A</v>
      </c>
      <c r="X66" s="15">
        <f>AVERAGE(F66:G66)+AVERAGE(F66:G66)/(ABS(F66-G66))</f>
        <v>24.184782608695652</v>
      </c>
      <c r="Y66" s="15">
        <f>AVERAGE(H66:I66)+AVERAGE(H66:I66)/(ABS(I66-H66))</f>
        <v>208.35790190735696</v>
      </c>
    </row>
    <row r="67" spans="1:25" ht="15.75" thickBot="1">
      <c r="A67">
        <f>RANK($G67,$G$4:$G$1203)</f>
        <v>112</v>
      </c>
      <c r="B67" s="7" t="s">
        <v>248</v>
      </c>
      <c r="C67" t="str">
        <f>IF(ISNA(VLOOKUP($B67,Pitchers2!$B$1:$Y$1001,C$1,FALSE)),"",VLOOKUP($B67,Pitchers2!$B$1:$Y$1001,C$1,FALSE))</f>
        <v>MR</v>
      </c>
      <c r="D67">
        <f>IF(ISNA(VLOOKUP($B67,Pitchers2!$B$1:$Y$1001,D$1,FALSE)),"",VLOOKUP($B67,Pitchers2!$B$1:$Y$1001,D$1,FALSE)+1)</f>
        <v>26</v>
      </c>
      <c r="E67" t="str">
        <f>IF(ISNA(VLOOKUP($B67,Pitchers2!$B$1:$Y$1001,E$1,FALSE)),"",VLOOKUP($B67,Pitchers2!$B$1:$Y$1001,E$1,FALSE))</f>
        <v>DUL</v>
      </c>
      <c r="F67">
        <f>IF(ISNA(VLOOKUP($B67,Pitchers1!$B$1:$Y$991,F$1,FALSE)),"",VLOOKUP($B67,Pitchers1!$B$1:$Y$991,F$1,FALSE))</f>
        <v>30.8</v>
      </c>
      <c r="G67">
        <f>IF(ISNA(VLOOKUP($B67,Pitchers2!$B$1:$Y$1001,G$1,FALSE)),"",VLOOKUP($B67,Pitchers2!$B$1:$Y$1001,G$1,FALSE))</f>
        <v>15.5</v>
      </c>
      <c r="H67" s="16">
        <f>IF(ISNA(VLOOKUP($B67,Pitchers1!$B$1:$Y$991,H$1,FALSE)),"",VLOOKUP($B67,Pitchers1!$B$1:$Y$991,H$1,FALSE))</f>
        <v>221</v>
      </c>
      <c r="I67" s="16">
        <f>IF(ISNA(VLOOKUP($B67,Pitchers2!$B$1:$Y$1001,I$1,FALSE)),"",VLOOKUP($B67,Pitchers2!$B$1:$Y$1001,I$1,FALSE))</f>
        <v>170</v>
      </c>
      <c r="J67" s="11">
        <f>IF(F67="",-1,(F67-AVERAGE(F$4:F$1003))/STDEV(F$4:F$1003))</f>
        <v>0.64805052676591257</v>
      </c>
      <c r="K67" s="11">
        <f>IF(G67="",-1,(G67-AVERAGE(G$4:G$1003))/STDEV(G$4:G$1003))</f>
        <v>-0.3661583134966328</v>
      </c>
      <c r="L67" s="11">
        <f>IF(H67="",-1,(H67-AVERAGE(H$4:H$1003))/STDEV(H$4:H$1003))</f>
        <v>0.22659688709382753</v>
      </c>
      <c r="M67" s="11">
        <f>IF(I67="",-1,(I67-AVERAGE(I$4:I$1003))/STDEV(I$4:I$1003))</f>
        <v>-0.11160361898550435</v>
      </c>
      <c r="N67" s="11">
        <f>($J$2*J67+$K$2*K67+$L$2*L67+$M$2*M67+3*AVERAGE(J67:K67)+2*AVERAGE(L67:M67))/(SUM($J$2:$M$2)+5)</f>
        <v>-3.1012595934958299E-2</v>
      </c>
      <c r="O67" s="11">
        <f>($J$2*J67+$K$2*K67+$L$2*L67+$M$2*M67+3*AVERAGE(J67:K67)+2*AVERAGE(L67:M67))/(SUM($J$2:$M$2)+5)+P67+Q67</f>
        <v>0.36898740406504171</v>
      </c>
      <c r="P67">
        <f>VLOOKUP(D67,COND!$A$2:$B$35,2,FALSE)</f>
        <v>0.5</v>
      </c>
      <c r="Q67">
        <f>VLOOKUP(C67,COND!$D$2:$E$14,2,FALSE)</f>
        <v>-0.1</v>
      </c>
      <c r="R67" s="11">
        <f>STANDARDIZE(O67,AVERAGE($O$4:$O$203),STDEV($O$4:$O$203))</f>
        <v>0.22455212834381588</v>
      </c>
      <c r="S67" s="14">
        <f>RANK(O67,$O$4:$O$1003)</f>
        <v>64</v>
      </c>
      <c r="T67" s="14">
        <f>RANK(R67,$R$4:$R$203)</f>
        <v>64</v>
      </c>
      <c r="U67">
        <f>IF(F67="",0,F67)+IF(G67="",0,G67)</f>
        <v>46.3</v>
      </c>
      <c r="V67">
        <f>MAX($U$4:$U$203)-U67</f>
        <v>79.000000000000014</v>
      </c>
      <c r="W67" t="e">
        <f>VLOOKUP(B67,Summary!$Q$3:$U$575,5,FALSE)</f>
        <v>#N/A</v>
      </c>
      <c r="X67" s="15">
        <f>AVERAGE(F67:G67)+AVERAGE(F67:G67)/(ABS(F67-G67))</f>
        <v>24.663071895424835</v>
      </c>
      <c r="Y67" s="15">
        <f>AVERAGE(H67:I67)+AVERAGE(H67:I67)/(ABS(I67-H67))</f>
        <v>199.33333333333334</v>
      </c>
    </row>
    <row r="68" spans="1:25" ht="15.75" thickBot="1">
      <c r="A68">
        <f>RANK($G68,$G$4:$G$1203)</f>
        <v>34</v>
      </c>
      <c r="B68" s="7" t="s">
        <v>423</v>
      </c>
      <c r="C68" t="str">
        <f>IF(ISNA(VLOOKUP($B68,Pitchers2!$B$1:$Y$1001,C$1,FALSE)),"",VLOOKUP($B68,Pitchers2!$B$1:$Y$1001,C$1,FALSE))</f>
        <v>MR</v>
      </c>
      <c r="D68">
        <f>IF(ISNA(VLOOKUP($B68,Pitchers2!$B$1:$Y$1001,D$1,FALSE)),"",VLOOKUP($B68,Pitchers2!$B$1:$Y$1001,D$1,FALSE)+1)</f>
        <v>28</v>
      </c>
      <c r="E68" t="str">
        <f>IF(ISNA(VLOOKUP($B68,Pitchers2!$B$1:$Y$1001,E$1,FALSE)),"",VLOOKUP($B68,Pitchers2!$B$1:$Y$1001,E$1,FALSE))</f>
        <v>KAL</v>
      </c>
      <c r="F68">
        <f>IF(ISNA(VLOOKUP($B68,Pitchers1!$B$1:$Y$991,F$1,FALSE)),"",VLOOKUP($B68,Pitchers1!$B$1:$Y$991,F$1,FALSE))</f>
        <v>21.1</v>
      </c>
      <c r="G68">
        <f>IF(ISNA(VLOOKUP($B68,Pitchers2!$B$1:$Y$1001,G$1,FALSE)),"",VLOOKUP($B68,Pitchers2!$B$1:$Y$1001,G$1,FALSE))</f>
        <v>32.799999999999997</v>
      </c>
      <c r="H68" s="16">
        <f>IF(ISNA(VLOOKUP($B68,Pitchers1!$B$1:$Y$991,H$1,FALSE)),"",VLOOKUP($B68,Pitchers1!$B$1:$Y$991,H$1,FALSE))</f>
        <v>106</v>
      </c>
      <c r="I68" s="16">
        <f>IF(ISNA(VLOOKUP($B68,Pitchers2!$B$1:$Y$1001,I$1,FALSE)),"",VLOOKUP($B68,Pitchers2!$B$1:$Y$1001,I$1,FALSE))</f>
        <v>168.09999999999991</v>
      </c>
      <c r="J68" s="11">
        <f>IF(F68="",-1,(F68-AVERAGE(F$4:F$1003))/STDEV(F$4:F$1003))</f>
        <v>-0.11106575543258872</v>
      </c>
      <c r="K68" s="11">
        <f>IF(G68="",-1,(G68-AVERAGE(G$4:G$1003))/STDEV(G$4:G$1003))</f>
        <v>0.83277020424572079</v>
      </c>
      <c r="L68" s="11">
        <f>IF(H68="",-1,(H68-AVERAGE(H$4:H$1003))/STDEV(H$4:H$1003))</f>
        <v>-0.80371475357477096</v>
      </c>
      <c r="M68" s="11">
        <f>IF(I68="",-1,(I68-AVERAGE(I$4:I$1003))/STDEV(I$4:I$1003))</f>
        <v>-0.12800639416032311</v>
      </c>
      <c r="N68" s="11">
        <f>($J$2*J68+$K$2*K68+$L$2*L68+$M$2*M68+3*AVERAGE(J68:K68)+2*AVERAGE(L68:M68))/(SUM($J$2:$M$2)+5)</f>
        <v>0.15905302507523203</v>
      </c>
      <c r="O68" s="11">
        <f>($J$2*J68+$K$2*K68+$L$2*L68+$M$2*M68+3*AVERAGE(J68:K68)+2*AVERAGE(L68:M68))/(SUM($J$2:$M$2)+5)+P68+Q68</f>
        <v>0.35905302507523207</v>
      </c>
      <c r="P68">
        <f>VLOOKUP(D68,COND!$A$2:$B$35,2,FALSE)</f>
        <v>0.3</v>
      </c>
      <c r="Q68">
        <f>VLOOKUP(C68,COND!$D$2:$E$14,2,FALSE)</f>
        <v>-0.1</v>
      </c>
      <c r="R68" s="11">
        <f>STANDARDIZE(O68,AVERAGE($O$4:$O$203),STDEV($O$4:$O$203))</f>
        <v>0.21498768496099657</v>
      </c>
      <c r="S68" s="14">
        <f>RANK(O68,$O$4:$O$1003)</f>
        <v>65</v>
      </c>
      <c r="T68" s="14">
        <f>RANK(R68,$R$4:$R$203)</f>
        <v>65</v>
      </c>
      <c r="U68">
        <f>IF(F68="",0,F68)+IF(G68="",0,G68)</f>
        <v>53.9</v>
      </c>
      <c r="V68">
        <f>MAX($U$4:$U$203)-U68</f>
        <v>71.400000000000006</v>
      </c>
      <c r="W68" t="e">
        <f>VLOOKUP(B68,Summary!$Q$3:$U$575,5,FALSE)</f>
        <v>#N/A</v>
      </c>
      <c r="X68" s="15">
        <f>AVERAGE(F68:G68)+AVERAGE(F68:G68)/(ABS(F68-G68))</f>
        <v>29.253418803418803</v>
      </c>
      <c r="Y68" s="15">
        <f>AVERAGE(H68:I68)+AVERAGE(H68:I68)/(ABS(I68-H68))</f>
        <v>139.25692431561993</v>
      </c>
    </row>
    <row r="69" spans="1:25" ht="15.75" thickBot="1">
      <c r="A69">
        <f>RANK($G69,$G$4:$G$1203)</f>
        <v>87</v>
      </c>
      <c r="B69" s="4" t="s">
        <v>163</v>
      </c>
      <c r="C69" t="str">
        <f>IF(ISNA(VLOOKUP($B69,Pitchers2!$B$1:$Y$1001,C$1,FALSE)),"",VLOOKUP($B69,Pitchers2!$B$1:$Y$1001,C$1,FALSE))</f>
        <v>CL</v>
      </c>
      <c r="D69">
        <f>IF(ISNA(VLOOKUP($B69,Pitchers2!$B$1:$Y$1001,D$1,FALSE)),"",VLOOKUP($B69,Pitchers2!$B$1:$Y$1001,D$1,FALSE)+1)</f>
        <v>32</v>
      </c>
      <c r="E69" t="str">
        <f>IF(ISNA(VLOOKUP($B69,Pitchers2!$B$1:$Y$1001,E$1,FALSE)),"",VLOOKUP($B69,Pitchers2!$B$1:$Y$1001,E$1,FALSE))</f>
        <v>BAK</v>
      </c>
      <c r="F69">
        <f>IF(ISNA(VLOOKUP($B69,Pitchers1!$B$1:$Y$991,F$1,FALSE)),"",VLOOKUP($B69,Pitchers1!$B$1:$Y$991,F$1,FALSE))</f>
        <v>23.8</v>
      </c>
      <c r="G69">
        <f>IF(ISNA(VLOOKUP($B69,Pitchers2!$B$1:$Y$1001,G$1,FALSE)),"",VLOOKUP($B69,Pitchers2!$B$1:$Y$1001,G$1,FALSE))</f>
        <v>18.399999999999999</v>
      </c>
      <c r="H69" s="16">
        <f>IF(ISNA(VLOOKUP($B69,Pitchers1!$B$1:$Y$991,H$1,FALSE)),"",VLOOKUP($B69,Pitchers1!$B$1:$Y$991,H$1,FALSE))</f>
        <v>293.10000000000002</v>
      </c>
      <c r="I69" s="16">
        <f>IF(ISNA(VLOOKUP($B69,Pitchers2!$B$1:$Y$1001,I$1,FALSE)),"",VLOOKUP($B69,Pitchers2!$B$1:$Y$1001,I$1,FALSE))</f>
        <v>324.10000000000002</v>
      </c>
      <c r="J69" s="11">
        <f>IF(F69="",-1,(F69-AVERAGE(F$4:F$1003))/STDEV(F$4:F$1003))</f>
        <v>0.10023465301441678</v>
      </c>
      <c r="K69" s="11">
        <f>IF(G69="",-1,(G69-AVERAGE(G$4:G$1003))/STDEV(G$4:G$1003))</f>
        <v>-0.16518185676525568</v>
      </c>
      <c r="L69" s="11">
        <f>IF(H69="",-1,(H69-AVERAGE(H$4:H$1003))/STDEV(H$4:H$1003))</f>
        <v>0.87255748963474911</v>
      </c>
      <c r="M69" s="11">
        <f>IF(I69="",-1,(I69-AVERAGE(I$4:I$1003))/STDEV(I$4:I$1003))</f>
        <v>1.2187477780878915</v>
      </c>
      <c r="N69" s="11">
        <f>($J$2*J69+$K$2*K69+$L$2*L69+$M$2*M69+3*AVERAGE(J69:K69)+2*AVERAGE(L69:M69))/(SUM($J$2:$M$2)+5)</f>
        <v>0.44997931971609306</v>
      </c>
      <c r="O69" s="11">
        <f>($J$2*J69+$K$2*K69+$L$2*L69+$M$2*M69+3*AVERAGE(J69:K69)+2*AVERAGE(L69:M69))/(SUM($J$2:$M$2)+5)+P69+Q69</f>
        <v>0.34997931971609308</v>
      </c>
      <c r="P69">
        <f>VLOOKUP(D69,COND!$A$2:$B$35,2,FALSE)</f>
        <v>-0.1</v>
      </c>
      <c r="Q69">
        <f>VLOOKUP(C69,COND!$D$2:$E$14,2,FALSE)</f>
        <v>0</v>
      </c>
      <c r="R69" s="11">
        <f>STANDARDIZE(O69,AVERAGE($O$4:$O$203),STDEV($O$4:$O$203))</f>
        <v>0.20625186551330993</v>
      </c>
      <c r="S69" s="14">
        <f>RANK(O69,$O$4:$O$1003)</f>
        <v>66</v>
      </c>
      <c r="T69" s="14">
        <f>RANK(R69,$R$4:$R$203)</f>
        <v>66</v>
      </c>
      <c r="U69">
        <f>IF(F69="",0,F69)+IF(G69="",0,G69)</f>
        <v>42.2</v>
      </c>
      <c r="V69">
        <f>MAX($U$4:$U$203)-U69</f>
        <v>83.100000000000009</v>
      </c>
      <c r="W69" t="e">
        <f>VLOOKUP(B69,Summary!$Q$3:$U$575,5,FALSE)</f>
        <v>#N/A</v>
      </c>
      <c r="X69" s="15">
        <f>AVERAGE(F69:G69)+AVERAGE(F69:G69)/(ABS(F69-G69))</f>
        <v>25.007407407407406</v>
      </c>
      <c r="Y69" s="15">
        <f>AVERAGE(H69:I69)+AVERAGE(H69:I69)/(ABS(I69-H69))</f>
        <v>318.55483870967743</v>
      </c>
    </row>
    <row r="70" spans="1:25" ht="15.75" thickBot="1">
      <c r="A70">
        <f>RANK($G70,$G$4:$G$1203)</f>
        <v>40</v>
      </c>
      <c r="B70" s="4" t="s">
        <v>698</v>
      </c>
      <c r="C70" t="str">
        <f>IF(ISNA(VLOOKUP($B70,Pitchers2!$B$1:$Y$1001,C$1,FALSE)),"",VLOOKUP($B70,Pitchers2!$B$1:$Y$1001,C$1,FALSE))</f>
        <v>SP</v>
      </c>
      <c r="D70">
        <f>IF(ISNA(VLOOKUP($B70,Pitchers2!$B$1:$Y$1001,D$1,FALSE)),"",VLOOKUP($B70,Pitchers2!$B$1:$Y$1001,D$1,FALSE)+1)</f>
        <v>29</v>
      </c>
      <c r="E70" t="str">
        <f>IF(ISNA(VLOOKUP($B70,Pitchers2!$B$1:$Y$1001,E$1,FALSE)),"",VLOOKUP($B70,Pitchers2!$B$1:$Y$1001,E$1,FALSE))</f>
        <v>NO</v>
      </c>
      <c r="F70" t="str">
        <f>IF(ISNA(VLOOKUP($B70,Pitchers1!$B$1:$Y$991,F$1,FALSE)),"",VLOOKUP($B70,Pitchers1!$B$1:$Y$991,F$1,FALSE))</f>
        <v/>
      </c>
      <c r="G70">
        <f>IF(ISNA(VLOOKUP($B70,Pitchers2!$B$1:$Y$1001,G$1,FALSE)),"",VLOOKUP($B70,Pitchers2!$B$1:$Y$1001,G$1,FALSE))</f>
        <v>29.8</v>
      </c>
      <c r="H70" s="16" t="str">
        <f>IF(ISNA(VLOOKUP($B70,Pitchers1!$B$1:$Y$991,H$1,FALSE)),"",VLOOKUP($B70,Pitchers1!$B$1:$Y$991,H$1,FALSE))</f>
        <v/>
      </c>
      <c r="I70" s="16">
        <f>IF(ISNA(VLOOKUP($B70,Pitchers2!$B$1:$Y$1001,I$1,FALSE)),"",VLOOKUP($B70,Pitchers2!$B$1:$Y$1001,I$1,FALSE))</f>
        <v>186.90000000000009</v>
      </c>
      <c r="J70" s="11">
        <f>IF(F70="",-1,(F70-AVERAGE(F$4:F$1003))/STDEV(F$4:F$1003))</f>
        <v>-1</v>
      </c>
      <c r="K70" s="11">
        <f>IF(G70="",-1,(G70-AVERAGE(G$4:G$1003))/STDEV(G$4:G$1003))</f>
        <v>0.62486352486843422</v>
      </c>
      <c r="L70" s="11">
        <f>IF(H70="",-1,(H70-AVERAGE(H$4:H$1003))/STDEV(H$4:H$1003))</f>
        <v>-1</v>
      </c>
      <c r="M70" s="11">
        <f>IF(I70="",-1,(I70-AVERAGE(I$4:I$1003))/STDEV(I$4:I$1003))</f>
        <v>3.4294749674719571E-2</v>
      </c>
      <c r="N70" s="11">
        <f>($J$2*J70+$K$2*K70+$L$2*L70+$M$2*M70+3*AVERAGE(J70:K70)+2*AVERAGE(L70:M70))/(SUM($J$2:$M$2)+5)</f>
        <v>-5.1577540654084736E-2</v>
      </c>
      <c r="O70" s="11">
        <f>($J$2*J70+$K$2*K70+$L$2*L70+$M$2*M70+3*AVERAGE(J70:K70)+2*AVERAGE(L70:M70))/(SUM($J$2:$M$2)+5)+P70+Q70</f>
        <v>0.34842245934591531</v>
      </c>
      <c r="P70">
        <f>VLOOKUP(D70,COND!$A$2:$B$35,2,FALSE)</f>
        <v>0.2</v>
      </c>
      <c r="Q70">
        <f>VLOOKUP(C70,COND!$D$2:$E$14,2,FALSE)</f>
        <v>0.2</v>
      </c>
      <c r="R70" s="11">
        <f>STANDARDIZE(O70,AVERAGE($O$4:$O$203),STDEV($O$4:$O$203))</f>
        <v>0.20475297938456502</v>
      </c>
      <c r="S70" s="14">
        <f>RANK(O70,$O$4:$O$1003)</f>
        <v>67</v>
      </c>
      <c r="T70" s="14">
        <f>RANK(R70,$R$4:$R$203)</f>
        <v>67</v>
      </c>
      <c r="U70">
        <f>IF(F70="",0,F70)+IF(G70="",0,G70)</f>
        <v>29.8</v>
      </c>
      <c r="V70">
        <f>MAX($U$4:$U$203)-U70</f>
        <v>95.500000000000014</v>
      </c>
      <c r="W70" t="e">
        <f>VLOOKUP(B70,Summary!$Q$3:$U$575,5,FALSE)</f>
        <v>#N/A</v>
      </c>
      <c r="X70" s="15" t="e">
        <f>AVERAGE(F70:G70)+AVERAGE(F70:G70)/(ABS(F70-G70))</f>
        <v>#VALUE!</v>
      </c>
      <c r="Y70" s="15" t="e">
        <f>AVERAGE(H70:I70)+AVERAGE(H70:I70)/(ABS(I70-H70))</f>
        <v>#VALUE!</v>
      </c>
    </row>
    <row r="71" spans="1:25" ht="15.75" thickBot="1">
      <c r="A71">
        <f>RANK($G71,$G$4:$G$1203)</f>
        <v>105</v>
      </c>
      <c r="B71" s="4" t="s">
        <v>566</v>
      </c>
      <c r="C71" t="str">
        <f>IF(ISNA(VLOOKUP($B71,Pitchers2!$B$1:$Y$1001,C$1,FALSE)),"",VLOOKUP($B71,Pitchers2!$B$1:$Y$1001,C$1,FALSE))</f>
        <v>SP</v>
      </c>
      <c r="D71">
        <f>IF(ISNA(VLOOKUP($B71,Pitchers2!$B$1:$Y$1001,D$1,FALSE)),"",VLOOKUP($B71,Pitchers2!$B$1:$Y$1001,D$1,FALSE)+1)</f>
        <v>26</v>
      </c>
      <c r="E71" t="str">
        <f>IF(ISNA(VLOOKUP($B71,Pitchers2!$B$1:$Y$1001,E$1,FALSE)),"",VLOOKUP($B71,Pitchers2!$B$1:$Y$1001,E$1,FALSE))</f>
        <v>ARL</v>
      </c>
      <c r="F71">
        <f>IF(ISNA(VLOOKUP($B71,Pitchers1!$B$1:$Y$991,F$1,FALSE)),"",VLOOKUP($B71,Pitchers1!$B$1:$Y$991,F$1,FALSE))</f>
        <v>6.4</v>
      </c>
      <c r="G71">
        <f>IF(ISNA(VLOOKUP($B71,Pitchers2!$B$1:$Y$1001,G$1,FALSE)),"",VLOOKUP($B71,Pitchers2!$B$1:$Y$1001,G$1,FALSE))</f>
        <v>16.5</v>
      </c>
      <c r="H71" s="16">
        <f>IF(ISNA(VLOOKUP($B71,Pitchers1!$B$1:$Y$991,H$1,FALSE)),"",VLOOKUP($B71,Pitchers1!$B$1:$Y$991,H$1,FALSE))</f>
        <v>104.10000000000002</v>
      </c>
      <c r="I71" s="16">
        <f>IF(ISNA(VLOOKUP($B71,Pitchers2!$B$1:$Y$1001,I$1,FALSE)),"",VLOOKUP($B71,Pitchers2!$B$1:$Y$1001,I$1,FALSE))</f>
        <v>193</v>
      </c>
      <c r="J71" s="11">
        <f>IF(F71="",-1,(F71-AVERAGE(F$4:F$1003))/STDEV(F$4:F$1003))</f>
        <v>-1.2614790903107302</v>
      </c>
      <c r="K71" s="11">
        <f>IF(G71="",-1,(G71-AVERAGE(G$4:G$1003))/STDEV(G$4:G$1003))</f>
        <v>-0.29685608703753724</v>
      </c>
      <c r="L71" s="11">
        <f>IF(H71="",-1,(H71-AVERAGE(H$4:H$1003))/STDEV(H$4:H$1003))</f>
        <v>-0.82073729372494764</v>
      </c>
      <c r="M71" s="11">
        <f>IF(I71="",-1,(I71-AVERAGE(I$4:I$1003))/STDEV(I$4:I$1003))</f>
        <v>8.6956291025450216E-2</v>
      </c>
      <c r="N71" s="11">
        <f>($J$2*J71+$K$2*K71+$L$2*L71+$M$2*M71+3*AVERAGE(J71:K71)+2*AVERAGE(L71:M71))/(SUM($J$2:$M$2)+5)</f>
        <v>-0.41053401144904528</v>
      </c>
      <c r="O71" s="11">
        <f>($J$2*J71+$K$2*K71+$L$2*L71+$M$2*M71+3*AVERAGE(J71:K71)+2*AVERAGE(L71:M71))/(SUM($J$2:$M$2)+5)+P71+Q71</f>
        <v>0.28946598855095473</v>
      </c>
      <c r="P71">
        <f>VLOOKUP(D71,COND!$A$2:$B$35,2,FALSE)</f>
        <v>0.5</v>
      </c>
      <c r="Q71">
        <f>VLOOKUP(C71,COND!$D$2:$E$14,2,FALSE)</f>
        <v>0.2</v>
      </c>
      <c r="R71" s="11">
        <f>STANDARDIZE(O71,AVERAGE($O$4:$O$203),STDEV($O$4:$O$203))</f>
        <v>0.14799192491425986</v>
      </c>
      <c r="S71" s="14">
        <f>RANK(O71,$O$4:$O$1003)</f>
        <v>68</v>
      </c>
      <c r="T71" s="14">
        <f>RANK(R71,$R$4:$R$203)</f>
        <v>68</v>
      </c>
      <c r="U71">
        <f>IF(F71="",0,F71)+IF(G71="",0,G71)</f>
        <v>22.9</v>
      </c>
      <c r="V71">
        <f>MAX($U$4:$U$203)-U71</f>
        <v>102.4</v>
      </c>
      <c r="W71" t="e">
        <f>VLOOKUP(B71,Summary!$Q$3:$U$575,5,FALSE)</f>
        <v>#N/A</v>
      </c>
      <c r="X71" s="15">
        <f>AVERAGE(F71:G71)+AVERAGE(F71:G71)/(ABS(F71-G71))</f>
        <v>12.583663366336634</v>
      </c>
      <c r="Y71" s="15">
        <f>AVERAGE(H71:I71)+AVERAGE(H71:I71)/(ABS(I71-H71))</f>
        <v>150.22097862767154</v>
      </c>
    </row>
    <row r="72" spans="1:25" ht="15.75" thickBot="1">
      <c r="A72">
        <f>RANK($G72,$G$4:$G$1203)</f>
        <v>85</v>
      </c>
      <c r="B72" s="4" t="s">
        <v>712</v>
      </c>
      <c r="C72" t="str">
        <f>IF(ISNA(VLOOKUP($B72,Pitchers2!$B$1:$Y$1001,C$1,FALSE)),"",VLOOKUP($B72,Pitchers2!$B$1:$Y$1001,C$1,FALSE))</f>
        <v>SP</v>
      </c>
      <c r="D72">
        <f>IF(ISNA(VLOOKUP($B72,Pitchers2!$B$1:$Y$1001,D$1,FALSE)),"",VLOOKUP($B72,Pitchers2!$B$1:$Y$1001,D$1,FALSE)+1)</f>
        <v>26</v>
      </c>
      <c r="E72" t="str">
        <f>IF(ISNA(VLOOKUP($B72,Pitchers2!$B$1:$Y$1001,E$1,FALSE)),"",VLOOKUP($B72,Pitchers2!$B$1:$Y$1001,E$1,FALSE))</f>
        <v>WV</v>
      </c>
      <c r="F72" t="str">
        <f>IF(ISNA(VLOOKUP($B72,Pitchers1!$B$1:$Y$991,F$1,FALSE)),"",VLOOKUP($B72,Pitchers1!$B$1:$Y$991,F$1,FALSE))</f>
        <v/>
      </c>
      <c r="G72">
        <f>IF(ISNA(VLOOKUP($B72,Pitchers2!$B$1:$Y$1001,G$1,FALSE)),"",VLOOKUP($B72,Pitchers2!$B$1:$Y$1001,G$1,FALSE))</f>
        <v>18.5</v>
      </c>
      <c r="H72" s="16" t="str">
        <f>IF(ISNA(VLOOKUP($B72,Pitchers1!$B$1:$Y$991,H$1,FALSE)),"",VLOOKUP($B72,Pitchers1!$B$1:$Y$991,H$1,FALSE))</f>
        <v/>
      </c>
      <c r="I72" s="16">
        <f>IF(ISNA(VLOOKUP($B72,Pitchers2!$B$1:$Y$1001,I$1,FALSE)),"",VLOOKUP($B72,Pitchers2!$B$1:$Y$1001,I$1,FALSE))</f>
        <v>161.09999999999991</v>
      </c>
      <c r="J72" s="11">
        <f>IF(F72="",-1,(F72-AVERAGE(F$4:F$1003))/STDEV(F$4:F$1003))</f>
        <v>-1</v>
      </c>
      <c r="K72" s="11">
        <f>IF(G72="",-1,(G72-AVERAGE(G$4:G$1003))/STDEV(G$4:G$1003))</f>
        <v>-0.15825163411934604</v>
      </c>
      <c r="L72" s="11">
        <f>IF(H72="",-1,(H72-AVERAGE(H$4:H$1003))/STDEV(H$4:H$1003))</f>
        <v>-1</v>
      </c>
      <c r="M72" s="11">
        <f>IF(I72="",-1,(I72-AVERAGE(I$4:I$1003))/STDEV(I$4:I$1003))</f>
        <v>-0.18843767112017887</v>
      </c>
      <c r="N72" s="11">
        <f>($J$2*J72+$K$2*K72+$L$2*L72+$M$2*M72+3*AVERAGE(J72:K72)+2*AVERAGE(L72:M72))/(SUM($J$2:$M$2)+5)</f>
        <v>-0.42043567572380874</v>
      </c>
      <c r="O72" s="11">
        <f>($J$2*J72+$K$2*K72+$L$2*L72+$M$2*M72+3*AVERAGE(J72:K72)+2*AVERAGE(L72:M72))/(SUM($J$2:$M$2)+5)+P72+Q72</f>
        <v>0.27956432427619127</v>
      </c>
      <c r="P72">
        <f>VLOOKUP(D72,COND!$A$2:$B$35,2,FALSE)</f>
        <v>0.5</v>
      </c>
      <c r="Q72">
        <f>VLOOKUP(C72,COND!$D$2:$E$14,2,FALSE)</f>
        <v>0.2</v>
      </c>
      <c r="R72" s="11">
        <f>STANDARDIZE(O72,AVERAGE($O$4:$O$203),STDEV($O$4:$O$203))</f>
        <v>0.1384589780185552</v>
      </c>
      <c r="S72" s="14">
        <f>RANK(O72,$O$4:$O$1003)</f>
        <v>69</v>
      </c>
      <c r="T72" s="14">
        <f>RANK(R72,$R$4:$R$203)</f>
        <v>69</v>
      </c>
      <c r="U72">
        <f>IF(F72="",0,F72)+IF(G72="",0,G72)</f>
        <v>18.5</v>
      </c>
      <c r="V72">
        <f>MAX($U$4:$U$203)-U72</f>
        <v>106.80000000000001</v>
      </c>
      <c r="W72" t="e">
        <f>VLOOKUP(B72,Summary!$Q$3:$U$575,5,FALSE)</f>
        <v>#N/A</v>
      </c>
      <c r="X72" s="15" t="e">
        <f>AVERAGE(F72:G72)+AVERAGE(F72:G72)/(ABS(F72-G72))</f>
        <v>#VALUE!</v>
      </c>
      <c r="Y72" s="15" t="e">
        <f>AVERAGE(H72:I72)+AVERAGE(H72:I72)/(ABS(I72-H72))</f>
        <v>#VALUE!</v>
      </c>
    </row>
    <row r="73" spans="1:25" ht="15.75" thickBot="1">
      <c r="A73">
        <f>RANK($G73,$G$4:$G$1203)</f>
        <v>121</v>
      </c>
      <c r="B73" s="4" t="s">
        <v>428</v>
      </c>
      <c r="C73" t="str">
        <f>IF(ISNA(VLOOKUP($B73,Pitchers2!$B$1:$Y$1001,C$1,FALSE)),"",VLOOKUP($B73,Pitchers2!$B$1:$Y$1001,C$1,FALSE))</f>
        <v>CL</v>
      </c>
      <c r="D73">
        <f>IF(ISNA(VLOOKUP($B73,Pitchers2!$B$1:$Y$1001,D$1,FALSE)),"",VLOOKUP($B73,Pitchers2!$B$1:$Y$1001,D$1,FALSE)+1)</f>
        <v>28</v>
      </c>
      <c r="E73" t="str">
        <f>IF(ISNA(VLOOKUP($B73,Pitchers2!$B$1:$Y$1001,E$1,FALSE)),"",VLOOKUP($B73,Pitchers2!$B$1:$Y$1001,E$1,FALSE))</f>
        <v>YUM</v>
      </c>
      <c r="F73">
        <f>IF(ISNA(VLOOKUP($B73,Pitchers1!$B$1:$Y$991,F$1,FALSE)),"",VLOOKUP($B73,Pitchers1!$B$1:$Y$991,F$1,FALSE))</f>
        <v>23.1</v>
      </c>
      <c r="G73">
        <f>IF(ISNA(VLOOKUP($B73,Pitchers2!$B$1:$Y$1001,G$1,FALSE)),"",VLOOKUP($B73,Pitchers2!$B$1:$Y$1001,G$1,FALSE))</f>
        <v>14</v>
      </c>
      <c r="H73" s="16">
        <f>IF(ISNA(VLOOKUP($B73,Pitchers1!$B$1:$Y$991,H$1,FALSE)),"",VLOOKUP($B73,Pitchers1!$B$1:$Y$991,H$1,FALSE))</f>
        <v>230</v>
      </c>
      <c r="I73" s="16">
        <f>IF(ISNA(VLOOKUP($B73,Pitchers2!$B$1:$Y$1001,I$1,FALSE)),"",VLOOKUP($B73,Pitchers2!$B$1:$Y$1001,I$1,FALSE))</f>
        <v>222.89999999999998</v>
      </c>
      <c r="J73" s="11">
        <f>IF(F73="",-1,(F73-AVERAGE(F$4:F$1003))/STDEV(F$4:F$1003))</f>
        <v>4.5453065639267244E-2</v>
      </c>
      <c r="K73" s="11">
        <f>IF(G73="",-1,(G73-AVERAGE(G$4:G$1003))/STDEV(G$4:G$1003))</f>
        <v>-0.4701116531852762</v>
      </c>
      <c r="L73" s="11">
        <f>IF(H73="",-1,(H73-AVERAGE(H$4:H$1003))/STDEV(H$4:H$1003))</f>
        <v>0.30722997201571783</v>
      </c>
      <c r="M73" s="11">
        <f>IF(I73="",-1,(I73-AVERAGE(I$4:I$1003))/STDEV(I$4:I$1003))</f>
        <v>0.34508417403969094</v>
      </c>
      <c r="N73" s="11">
        <f>($J$2*J73+$K$2*K73+$L$2*L73+$M$2*M73+3*AVERAGE(J73:K73)+2*AVERAGE(L73:M73))/(SUM($J$2:$M$2)+5)</f>
        <v>-2.3166344060749609E-2</v>
      </c>
      <c r="O73" s="11">
        <f>($J$2*J73+$K$2*K73+$L$2*L73+$M$2*M73+3*AVERAGE(J73:K73)+2*AVERAGE(L73:M73))/(SUM($J$2:$M$2)+5)+P73+Q73</f>
        <v>0.27683365593925036</v>
      </c>
      <c r="P73">
        <f>VLOOKUP(D73,COND!$A$2:$B$35,2,FALSE)</f>
        <v>0.3</v>
      </c>
      <c r="Q73">
        <f>VLOOKUP(C73,COND!$D$2:$E$14,2,FALSE)</f>
        <v>0</v>
      </c>
      <c r="R73" s="11">
        <f>STANDARDIZE(O73,AVERAGE($O$4:$O$203),STDEV($O$4:$O$203))</f>
        <v>0.1358299940898447</v>
      </c>
      <c r="S73" s="14">
        <f>RANK(O73,$O$4:$O$1003)</f>
        <v>70</v>
      </c>
      <c r="T73" s="14">
        <f>RANK(R73,$R$4:$R$203)</f>
        <v>70</v>
      </c>
      <c r="U73">
        <f>IF(F73="",0,F73)+IF(G73="",0,G73)</f>
        <v>37.1</v>
      </c>
      <c r="V73">
        <f>MAX($U$4:$U$203)-U73</f>
        <v>88.200000000000017</v>
      </c>
      <c r="W73" t="e">
        <f>VLOOKUP(B73,Summary!$Q$3:$U$575,5,FALSE)</f>
        <v>#N/A</v>
      </c>
      <c r="X73" s="15">
        <f>AVERAGE(F73:G73)+AVERAGE(F73:G73)/(ABS(F73-G73))</f>
        <v>20.588461538461537</v>
      </c>
      <c r="Y73" s="15">
        <f>AVERAGE(H73:I73)+AVERAGE(H73:I73)/(ABS(I73-H73))</f>
        <v>258.34436619718298</v>
      </c>
    </row>
    <row r="74" spans="1:25" ht="15.75" thickBot="1">
      <c r="A74">
        <f>RANK($G74,$G$4:$G$1203)</f>
        <v>115</v>
      </c>
      <c r="B74" s="4" t="s">
        <v>539</v>
      </c>
      <c r="C74" t="str">
        <f>IF(ISNA(VLOOKUP($B74,Pitchers2!$B$1:$Y$1001,C$1,FALSE)),"",VLOOKUP($B74,Pitchers2!$B$1:$Y$1001,C$1,FALSE))</f>
        <v>SP</v>
      </c>
      <c r="D74">
        <f>IF(ISNA(VLOOKUP($B74,Pitchers2!$B$1:$Y$1001,D$1,FALSE)),"",VLOOKUP($B74,Pitchers2!$B$1:$Y$1001,D$1,FALSE)+1)</f>
        <v>25</v>
      </c>
      <c r="E74" t="str">
        <f>IF(ISNA(VLOOKUP($B74,Pitchers2!$B$1:$Y$1001,E$1,FALSE)),"",VLOOKUP($B74,Pitchers2!$B$1:$Y$1001,E$1,FALSE))</f>
        <v>AUR</v>
      </c>
      <c r="F74">
        <f>IF(ISNA(VLOOKUP($B74,Pitchers1!$B$1:$Y$991,F$1,FALSE)),"",VLOOKUP($B74,Pitchers1!$B$1:$Y$991,F$1,FALSE))</f>
        <v>18</v>
      </c>
      <c r="G74">
        <f>IF(ISNA(VLOOKUP($B74,Pitchers2!$B$1:$Y$1001,G$1,FALSE)),"",VLOOKUP($B74,Pitchers2!$B$1:$Y$1001,G$1,FALSE))</f>
        <v>15.2</v>
      </c>
      <c r="H74" s="16">
        <f>IF(ISNA(VLOOKUP($B74,Pitchers1!$B$1:$Y$991,H$1,FALSE)),"",VLOOKUP($B74,Pitchers1!$B$1:$Y$991,H$1,FALSE))</f>
        <v>88.899999999999977</v>
      </c>
      <c r="I74" s="16">
        <f>IF(ISNA(VLOOKUP($B74,Pitchers2!$B$1:$Y$1001,I$1,FALSE)),"",VLOOKUP($B74,Pitchers2!$B$1:$Y$1001,I$1,FALSE))</f>
        <v>140.89999999999998</v>
      </c>
      <c r="J74" s="11">
        <f>IF(F74="",-1,(F74-AVERAGE(F$4:F$1003))/STDEV(F$4:F$1003))</f>
        <v>-0.35366992809396558</v>
      </c>
      <c r="K74" s="11">
        <f>IF(G74="",-1,(G74-AVERAGE(G$4:G$1003))/STDEV(G$4:G$1003))</f>
        <v>-0.38694898143436157</v>
      </c>
      <c r="L74" s="11">
        <f>IF(H74="",-1,(H74-AVERAGE(H$4:H$1003))/STDEV(H$4:H$1003))</f>
        <v>-0.95691761492636285</v>
      </c>
      <c r="M74" s="11">
        <f>IF(I74="",-1,(I74-AVERAGE(I$4:I$1003))/STDEV(I$4:I$1003))</f>
        <v>-0.36282507034719053</v>
      </c>
      <c r="N74" s="11">
        <f>($J$2*J74+$K$2*K74+$L$2*L74+$M$2*M74+3*AVERAGE(J74:K74)+2*AVERAGE(L74:M74))/(SUM($J$2:$M$2)+5)</f>
        <v>-0.44163533630423574</v>
      </c>
      <c r="O74" s="11">
        <f>($J$2*J74+$K$2*K74+$L$2*L74+$M$2*M74+3*AVERAGE(J74:K74)+2*AVERAGE(L74:M74))/(SUM($J$2:$M$2)+5)+P74+Q74</f>
        <v>0.25836466369576427</v>
      </c>
      <c r="P74">
        <f>VLOOKUP(D74,COND!$A$2:$B$35,2,FALSE)</f>
        <v>0.5</v>
      </c>
      <c r="Q74">
        <f>VLOOKUP(C74,COND!$D$2:$E$14,2,FALSE)</f>
        <v>0.2</v>
      </c>
      <c r="R74" s="11">
        <f>STANDARDIZE(O74,AVERAGE($O$4:$O$203),STDEV($O$4:$O$203))</f>
        <v>0.11804874869627266</v>
      </c>
      <c r="S74" s="14">
        <f>RANK(O74,$O$4:$O$1003)</f>
        <v>71</v>
      </c>
      <c r="T74" s="14">
        <f>RANK(R74,$R$4:$R$203)</f>
        <v>71</v>
      </c>
      <c r="U74">
        <f>IF(F74="",0,F74)+IF(G74="",0,G74)</f>
        <v>33.200000000000003</v>
      </c>
      <c r="V74">
        <f>MAX($U$4:$U$203)-U74</f>
        <v>92.100000000000009</v>
      </c>
      <c r="W74" t="e">
        <f>VLOOKUP(B74,Summary!$Q$3:$U$575,5,FALSE)</f>
        <v>#N/A</v>
      </c>
      <c r="X74" s="15">
        <f>AVERAGE(F74:G74)+AVERAGE(F74:G74)/(ABS(F74-G74))</f>
        <v>22.528571428571428</v>
      </c>
      <c r="Y74" s="15">
        <f>AVERAGE(H74:I74)+AVERAGE(H74:I74)/(ABS(I74-H74))</f>
        <v>117.10961538461537</v>
      </c>
    </row>
    <row r="75" spans="1:25" ht="15.75" thickBot="1">
      <c r="A75">
        <f>RANK($G75,$G$4:$G$1203)</f>
        <v>127</v>
      </c>
      <c r="B75" s="4" t="s">
        <v>487</v>
      </c>
      <c r="C75" t="str">
        <f>IF(ISNA(VLOOKUP($B75,Pitchers2!$B$1:$Y$1001,C$1,FALSE)),"",VLOOKUP($B75,Pitchers2!$B$1:$Y$1001,C$1,FALSE))</f>
        <v>SP</v>
      </c>
      <c r="D75">
        <f>IF(ISNA(VLOOKUP($B75,Pitchers2!$B$1:$Y$1001,D$1,FALSE)),"",VLOOKUP($B75,Pitchers2!$B$1:$Y$1001,D$1,FALSE)+1)</f>
        <v>26</v>
      </c>
      <c r="E75" t="str">
        <f>IF(ISNA(VLOOKUP($B75,Pitchers2!$B$1:$Y$1001,E$1,FALSE)),"",VLOOKUP($B75,Pitchers2!$B$1:$Y$1001,E$1,FALSE))</f>
        <v>OMA</v>
      </c>
      <c r="F75">
        <f>IF(ISNA(VLOOKUP($B75,Pitchers1!$B$1:$Y$991,F$1,FALSE)),"",VLOOKUP($B75,Pitchers1!$B$1:$Y$991,F$1,FALSE))</f>
        <v>23.8</v>
      </c>
      <c r="G75">
        <f>IF(ISNA(VLOOKUP($B75,Pitchers2!$B$1:$Y$1001,G$1,FALSE)),"",VLOOKUP($B75,Pitchers2!$B$1:$Y$1001,G$1,FALSE))</f>
        <v>12.6</v>
      </c>
      <c r="H75" s="16">
        <f>IF(ISNA(VLOOKUP($B75,Pitchers1!$B$1:$Y$991,H$1,FALSE)),"",VLOOKUP($B75,Pitchers1!$B$1:$Y$991,H$1,FALSE))</f>
        <v>137</v>
      </c>
      <c r="I75" s="16">
        <f>IF(ISNA(VLOOKUP($B75,Pitchers2!$B$1:$Y$1001,I$1,FALSE)),"",VLOOKUP($B75,Pitchers2!$B$1:$Y$1001,I$1,FALSE))</f>
        <v>115.10000000000002</v>
      </c>
      <c r="J75" s="11">
        <f>IF(F75="",-1,(F75-AVERAGE(F$4:F$1003))/STDEV(F$4:F$1003))</f>
        <v>0.10023465301441678</v>
      </c>
      <c r="K75" s="11">
        <f>IF(G75="",-1,(G75-AVERAGE(G$4:G$1003))/STDEV(G$4:G$1003))</f>
        <v>-0.56713477022801007</v>
      </c>
      <c r="L75" s="11">
        <f>IF(H75="",-1,(H75-AVERAGE(H$4:H$1003))/STDEV(H$4:H$1003))</f>
        <v>-0.52597857217714883</v>
      </c>
      <c r="M75" s="11">
        <f>IF(I75="",-1,(I75-AVERAGE(I$4:I$1003))/STDEV(I$4:I$1003))</f>
        <v>-0.58555749114208699</v>
      </c>
      <c r="N75" s="11">
        <f>($J$2*J75+$K$2*K75+$L$2*L75+$M$2*M75+3*AVERAGE(J75:K75)+2*AVERAGE(L75:M75))/(SUM($J$2:$M$2)+5)</f>
        <v>-0.44796480097077451</v>
      </c>
      <c r="O75" s="11">
        <f>($J$2*J75+$K$2*K75+$L$2*L75+$M$2*M75+3*AVERAGE(J75:K75)+2*AVERAGE(L75:M75))/(SUM($J$2:$M$2)+5)+P75+Q75</f>
        <v>0.2520351990292255</v>
      </c>
      <c r="P75">
        <f>VLOOKUP(D75,COND!$A$2:$B$35,2,FALSE)</f>
        <v>0.5</v>
      </c>
      <c r="Q75">
        <f>VLOOKUP(C75,COND!$D$2:$E$14,2,FALSE)</f>
        <v>0.2</v>
      </c>
      <c r="R75" s="11">
        <f>STANDARDIZE(O75,AVERAGE($O$4:$O$203),STDEV($O$4:$O$203))</f>
        <v>0.11195498012666574</v>
      </c>
      <c r="S75" s="14">
        <f>RANK(O75,$O$4:$O$1003)</f>
        <v>72</v>
      </c>
      <c r="T75" s="14">
        <f>RANK(R75,$R$4:$R$203)</f>
        <v>72</v>
      </c>
      <c r="U75">
        <f>IF(F75="",0,F75)+IF(G75="",0,G75)</f>
        <v>36.4</v>
      </c>
      <c r="V75">
        <f>MAX($U$4:$U$203)-U75</f>
        <v>88.9</v>
      </c>
      <c r="W75" t="e">
        <f>VLOOKUP(B75,Summary!$Q$3:$U$575,5,FALSE)</f>
        <v>#N/A</v>
      </c>
      <c r="X75" s="15">
        <f>AVERAGE(F75:G75)+AVERAGE(F75:G75)/(ABS(F75-G75))</f>
        <v>19.824999999999999</v>
      </c>
      <c r="Y75" s="15">
        <f>AVERAGE(H75:I75)+AVERAGE(H75:I75)/(ABS(I75-H75))</f>
        <v>131.80570776255709</v>
      </c>
    </row>
    <row r="76" spans="1:25" ht="15.75" thickBot="1">
      <c r="A76">
        <f>RANK($G76,$G$4:$G$1203)</f>
        <v>66</v>
      </c>
      <c r="B76" s="7" t="s">
        <v>704</v>
      </c>
      <c r="C76" t="str">
        <f>IF(ISNA(VLOOKUP($B76,Pitchers2!$B$1:$Y$1001,C$1,FALSE)),"",VLOOKUP($B76,Pitchers2!$B$1:$Y$1001,C$1,FALSE))</f>
        <v>MR</v>
      </c>
      <c r="D76">
        <f>IF(ISNA(VLOOKUP($B76,Pitchers2!$B$1:$Y$1001,D$1,FALSE)),"",VLOOKUP($B76,Pitchers2!$B$1:$Y$1001,D$1,FALSE)+1)</f>
        <v>25</v>
      </c>
      <c r="E76" t="str">
        <f>IF(ISNA(VLOOKUP($B76,Pitchers2!$B$1:$Y$1001,E$1,FALSE)),"",VLOOKUP($B76,Pitchers2!$B$1:$Y$1001,E$1,FALSE))</f>
        <v>FLA</v>
      </c>
      <c r="F76" t="str">
        <f>IF(ISNA(VLOOKUP($B76,Pitchers1!$B$1:$Y$991,F$1,FALSE)),"",VLOOKUP($B76,Pitchers1!$B$1:$Y$991,F$1,FALSE))</f>
        <v/>
      </c>
      <c r="G76">
        <f>IF(ISNA(VLOOKUP($B76,Pitchers2!$B$1:$Y$1001,G$1,FALSE)),"",VLOOKUP($B76,Pitchers2!$B$1:$Y$1001,G$1,FALSE))</f>
        <v>22.1</v>
      </c>
      <c r="H76" s="16" t="str">
        <f>IF(ISNA(VLOOKUP($B76,Pitchers1!$B$1:$Y$991,H$1,FALSE)),"",VLOOKUP($B76,Pitchers1!$B$1:$Y$991,H$1,FALSE))</f>
        <v/>
      </c>
      <c r="I76" s="16">
        <f>IF(ISNA(VLOOKUP($B76,Pitchers2!$B$1:$Y$1001,I$1,FALSE)),"",VLOOKUP($B76,Pitchers2!$B$1:$Y$1001,I$1,FALSE))</f>
        <v>221</v>
      </c>
      <c r="J76" s="11">
        <f>IF(F76="",-1,(F76-AVERAGE(F$4:F$1003))/STDEV(F$4:F$1003))</f>
        <v>-1</v>
      </c>
      <c r="K76" s="11">
        <f>IF(G76="",-1,(G76-AVERAGE(G$4:G$1003))/STDEV(G$4:G$1003))</f>
        <v>9.1236381133398214E-2</v>
      </c>
      <c r="L76" s="11">
        <f>IF(H76="",-1,(H76-AVERAGE(H$4:H$1003))/STDEV(H$4:H$1003))</f>
        <v>-1</v>
      </c>
      <c r="M76" s="11">
        <f>IF(I76="",-1,(I76-AVERAGE(I$4:I$1003))/STDEV(I$4:I$1003))</f>
        <v>0.32868139886487319</v>
      </c>
      <c r="N76" s="11">
        <f>($J$2*J76+$K$2*K76+$L$2*L76+$M$2*M76+3*AVERAGE(J76:K76)+2*AVERAGE(L76:M76))/(SUM($J$2:$M$2)+5)</f>
        <v>-0.1601521275325492</v>
      </c>
      <c r="O76" s="11">
        <f>($J$2*J76+$K$2*K76+$L$2*L76+$M$2*M76+3*AVERAGE(J76:K76)+2*AVERAGE(L76:M76))/(SUM($J$2:$M$2)+5)+P76+Q76</f>
        <v>0.23984787246745079</v>
      </c>
      <c r="P76">
        <f>VLOOKUP(D76,COND!$A$2:$B$35,2,FALSE)</f>
        <v>0.5</v>
      </c>
      <c r="Q76">
        <f>VLOOKUP(C76,COND!$D$2:$E$14,2,FALSE)</f>
        <v>-0.1</v>
      </c>
      <c r="R76" s="11">
        <f>STANDARDIZE(O76,AVERAGE($O$4:$O$203),STDEV($O$4:$O$203))</f>
        <v>0.10022148425263148</v>
      </c>
      <c r="S76" s="14">
        <f>RANK(O76,$O$4:$O$1003)</f>
        <v>73</v>
      </c>
      <c r="T76" s="14">
        <f>RANK(R76,$R$4:$R$203)</f>
        <v>73</v>
      </c>
      <c r="U76">
        <f>IF(F76="",0,F76)+IF(G76="",0,G76)</f>
        <v>22.1</v>
      </c>
      <c r="V76">
        <f>MAX($U$4:$U$203)-U76</f>
        <v>103.20000000000002</v>
      </c>
      <c r="W76" t="e">
        <f>VLOOKUP(B76,Summary!$Q$3:$U$575,5,FALSE)</f>
        <v>#N/A</v>
      </c>
      <c r="X76" s="15" t="e">
        <f>AVERAGE(F76:G76)+AVERAGE(F76:G76)/(ABS(F76-G76))</f>
        <v>#VALUE!</v>
      </c>
      <c r="Y76" s="15" t="e">
        <f>AVERAGE(H76:I76)+AVERAGE(H76:I76)/(ABS(I76-H76))</f>
        <v>#VALUE!</v>
      </c>
    </row>
    <row r="77" spans="1:25" ht="15.75" thickBot="1">
      <c r="A77">
        <f>RANK($G77,$G$4:$G$1203)</f>
        <v>73</v>
      </c>
      <c r="B77" s="4" t="s">
        <v>480</v>
      </c>
      <c r="C77" t="str">
        <f>IF(ISNA(VLOOKUP($B77,Pitchers2!$B$1:$Y$1001,C$1,FALSE)),"",VLOOKUP($B77,Pitchers2!$B$1:$Y$1001,C$1,FALSE))</f>
        <v>MR</v>
      </c>
      <c r="D77">
        <f>IF(ISNA(VLOOKUP($B77,Pitchers2!$B$1:$Y$1001,D$1,FALSE)),"",VLOOKUP($B77,Pitchers2!$B$1:$Y$1001,D$1,FALSE)+1)</f>
        <v>26</v>
      </c>
      <c r="E77" t="str">
        <f>IF(ISNA(VLOOKUP($B77,Pitchers2!$B$1:$Y$1001,E$1,FALSE)),"",VLOOKUP($B77,Pitchers2!$B$1:$Y$1001,E$1,FALSE))</f>
        <v>CL</v>
      </c>
      <c r="F77">
        <f>IF(ISNA(VLOOKUP($B77,Pitchers1!$B$1:$Y$991,F$1,FALSE)),"",VLOOKUP($B77,Pitchers1!$B$1:$Y$991,F$1,FALSE))</f>
        <v>15.8</v>
      </c>
      <c r="G77">
        <f>IF(ISNA(VLOOKUP($B77,Pitchers2!$B$1:$Y$1001,G$1,FALSE)),"",VLOOKUP($B77,Pitchers2!$B$1:$Y$1001,G$1,FALSE))</f>
        <v>20.7</v>
      </c>
      <c r="H77" s="16">
        <f>IF(ISNA(VLOOKUP($B77,Pitchers1!$B$1:$Y$991,H$1,FALSE)),"",VLOOKUP($B77,Pitchers1!$B$1:$Y$991,H$1,FALSE))</f>
        <v>155</v>
      </c>
      <c r="I77" s="16">
        <f>IF(ISNA(VLOOKUP($B77,Pitchers2!$B$1:$Y$1001,I$1,FALSE)),"",VLOOKUP($B77,Pitchers2!$B$1:$Y$1001,I$1,FALSE))</f>
        <v>167</v>
      </c>
      <c r="J77" s="11">
        <f>IF(F77="",-1,(F77-AVERAGE(F$4:F$1003))/STDEV(F$4:F$1003))</f>
        <v>-0.52584063127300706</v>
      </c>
      <c r="K77" s="11">
        <f>IF(G77="",-1,(G77-AVERAGE(G$4:G$1003))/STDEV(G$4:G$1003))</f>
        <v>-5.7867359093357685E-3</v>
      </c>
      <c r="L77" s="11">
        <f>IF(H77="",-1,(H77-AVERAGE(H$4:H$1003))/STDEV(H$4:H$1003))</f>
        <v>-0.36471240233336816</v>
      </c>
      <c r="M77" s="11">
        <f>IF(I77="",-1,(I77-AVERAGE(I$4:I$1003))/STDEV(I$4:I$1003))</f>
        <v>-0.13750273768258539</v>
      </c>
      <c r="N77" s="11">
        <f>($J$2*J77+$K$2*K77+$L$2*L77+$M$2*M77+3*AVERAGE(J77:K77)+2*AVERAGE(L77:M77))/(SUM($J$2:$M$2)+5)</f>
        <v>-0.18461663761312039</v>
      </c>
      <c r="O77" s="11">
        <f>($J$2*J77+$K$2*K77+$L$2*L77+$M$2*M77+3*AVERAGE(J77:K77)+2*AVERAGE(L77:M77))/(SUM($J$2:$M$2)+5)+P77+Q77</f>
        <v>0.21538336238687958</v>
      </c>
      <c r="P77">
        <f>VLOOKUP(D77,COND!$A$2:$B$35,2,FALSE)</f>
        <v>0.5</v>
      </c>
      <c r="Q77">
        <f>VLOOKUP(C77,COND!$D$2:$E$14,2,FALSE)</f>
        <v>-0.1</v>
      </c>
      <c r="R77" s="11">
        <f>STANDARDIZE(O77,AVERAGE($O$4:$O$203),STDEV($O$4:$O$203))</f>
        <v>7.6667981633690332E-2</v>
      </c>
      <c r="S77" s="14">
        <f>RANK(O77,$O$4:$O$1003)</f>
        <v>74</v>
      </c>
      <c r="T77" s="14">
        <f>RANK(R77,$R$4:$R$203)</f>
        <v>74</v>
      </c>
      <c r="U77">
        <f>IF(F77="",0,F77)+IF(G77="",0,G77)</f>
        <v>36.5</v>
      </c>
      <c r="V77">
        <f>MAX($U$4:$U$203)-U77</f>
        <v>88.800000000000011</v>
      </c>
      <c r="W77" t="e">
        <f>VLOOKUP(B77,Summary!$Q$3:$U$575,5,FALSE)</f>
        <v>#N/A</v>
      </c>
      <c r="X77" s="15">
        <f>AVERAGE(F77:G77)+AVERAGE(F77:G77)/(ABS(F77-G77))</f>
        <v>21.97448979591837</v>
      </c>
      <c r="Y77" s="15">
        <f>AVERAGE(H77:I77)+AVERAGE(H77:I77)/(ABS(I77-H77))</f>
        <v>174.41666666666666</v>
      </c>
    </row>
    <row r="78" spans="1:25" ht="15.75" thickBot="1">
      <c r="A78">
        <f>RANK($G78,$G$4:$G$1203)</f>
        <v>69</v>
      </c>
      <c r="B78" s="7" t="s">
        <v>238</v>
      </c>
      <c r="C78" t="str">
        <f>IF(ISNA(VLOOKUP($B78,Pitchers2!$B$1:$Y$1001,C$1,FALSE)),"",VLOOKUP($B78,Pitchers2!$B$1:$Y$1001,C$1,FALSE))</f>
        <v>SP</v>
      </c>
      <c r="D78">
        <f>IF(ISNA(VLOOKUP($B78,Pitchers2!$B$1:$Y$1001,D$1,FALSE)),"",VLOOKUP($B78,Pitchers2!$B$1:$Y$1001,D$1,FALSE)+1)</f>
        <v>30</v>
      </c>
      <c r="E78" t="str">
        <f>IF(ISNA(VLOOKUP($B78,Pitchers2!$B$1:$Y$1001,E$1,FALSE)),"",VLOOKUP($B78,Pitchers2!$B$1:$Y$1001,E$1,FALSE))</f>
        <v>FAR</v>
      </c>
      <c r="F78">
        <f>IF(ISNA(VLOOKUP($B78,Pitchers1!$B$1:$Y$991,F$1,FALSE)),"",VLOOKUP($B78,Pitchers1!$B$1:$Y$991,F$1,FALSE))</f>
        <v>44.3</v>
      </c>
      <c r="G78">
        <f>IF(ISNA(VLOOKUP($B78,Pitchers2!$B$1:$Y$1001,G$1,FALSE)),"",VLOOKUP($B78,Pitchers2!$B$1:$Y$1001,G$1,FALSE))</f>
        <v>20.9</v>
      </c>
      <c r="H78" s="16">
        <f>IF(ISNA(VLOOKUP($B78,Pitchers1!$B$1:$Y$991,H$1,FALSE)),"",VLOOKUP($B78,Pitchers1!$B$1:$Y$991,H$1,FALSE))</f>
        <v>159</v>
      </c>
      <c r="I78" s="16">
        <f>IF(ISNA(VLOOKUP($B78,Pitchers2!$B$1:$Y$1001,I$1,FALSE)),"",VLOOKUP($B78,Pitchers2!$B$1:$Y$1001,I$1,FALSE))</f>
        <v>49</v>
      </c>
      <c r="J78" s="11">
        <f>IF(F78="",-1,(F78-AVERAGE(F$4:F$1003))/STDEV(F$4:F$1003))</f>
        <v>1.70455256900094</v>
      </c>
      <c r="K78" s="11">
        <f>IF(G78="",-1,(G78-AVERAGE(G$4:G$1003))/STDEV(G$4:G$1003))</f>
        <v>8.0737093824833021E-3</v>
      </c>
      <c r="L78" s="11">
        <f>IF(H78="",-1,(H78-AVERAGE(H$4:H$1003))/STDEV(H$4:H$1003))</f>
        <v>-0.3288754757014169</v>
      </c>
      <c r="M78" s="11">
        <f>IF(I78="",-1,(I78-AVERAGE(I$4:I$1003))/STDEV(I$4:I$1003))</f>
        <v>-1.1562014064344392</v>
      </c>
      <c r="N78" s="11">
        <f>($J$2*J78+$K$2*K78+$L$2*L78+$M$2*M78+3*AVERAGE(J78:K78)+2*AVERAGE(L78:M78))/(SUM($J$2:$M$2)+5)</f>
        <v>-9.9562035157677753E-2</v>
      </c>
      <c r="O78" s="11">
        <f>($J$2*J78+$K$2*K78+$L$2*L78+$M$2*M78+3*AVERAGE(J78:K78)+2*AVERAGE(L78:M78))/(SUM($J$2:$M$2)+5)+P78+Q78</f>
        <v>0.20043796484232226</v>
      </c>
      <c r="P78">
        <f>VLOOKUP(D78,COND!$A$2:$B$35,2,FALSE)</f>
        <v>0.1</v>
      </c>
      <c r="Q78">
        <f>VLOOKUP(C78,COND!$D$2:$E$14,2,FALSE)</f>
        <v>0.2</v>
      </c>
      <c r="R78" s="11">
        <f>STANDARDIZE(O78,AVERAGE($O$4:$O$203),STDEV($O$4:$O$203))</f>
        <v>6.2279119602629031E-2</v>
      </c>
      <c r="S78" s="14">
        <f>RANK(O78,$O$4:$O$1003)</f>
        <v>75</v>
      </c>
      <c r="T78" s="14">
        <f>RANK(R78,$R$4:$R$203)</f>
        <v>75</v>
      </c>
      <c r="U78">
        <f>IF(F78="",0,F78)+IF(G78="",0,G78)</f>
        <v>65.199999999999989</v>
      </c>
      <c r="V78">
        <f>MAX($U$4:$U$203)-U78</f>
        <v>60.100000000000023</v>
      </c>
      <c r="W78" t="e">
        <f>VLOOKUP(B78,Summary!$Q$3:$U$575,5,FALSE)</f>
        <v>#N/A</v>
      </c>
      <c r="X78" s="15">
        <f>AVERAGE(F78:G78)+AVERAGE(F78:G78)/(ABS(F78-G78))</f>
        <v>33.993162393162386</v>
      </c>
      <c r="Y78" s="15">
        <f>AVERAGE(H78:I78)+AVERAGE(H78:I78)/(ABS(I78-H78))</f>
        <v>104.94545454545455</v>
      </c>
    </row>
    <row r="79" spans="1:25" ht="15.75" thickBot="1">
      <c r="A79">
        <f>RANK($G79,$G$4:$G$1203)</f>
        <v>110</v>
      </c>
      <c r="B79" s="7" t="s">
        <v>495</v>
      </c>
      <c r="C79" t="str">
        <f>IF(ISNA(VLOOKUP($B79,Pitchers2!$B$1:$Y$1001,C$1,FALSE)),"",VLOOKUP($B79,Pitchers2!$B$1:$Y$1001,C$1,FALSE))</f>
        <v>SP</v>
      </c>
      <c r="D79">
        <f>IF(ISNA(VLOOKUP($B79,Pitchers2!$B$1:$Y$1001,D$1,FALSE)),"",VLOOKUP($B79,Pitchers2!$B$1:$Y$1001,D$1,FALSE)+1)</f>
        <v>28</v>
      </c>
      <c r="E79" t="str">
        <f>IF(ISNA(VLOOKUP($B79,Pitchers2!$B$1:$Y$1001,E$1,FALSE)),"",VLOOKUP($B79,Pitchers2!$B$1:$Y$1001,E$1,FALSE))</f>
        <v>ARL</v>
      </c>
      <c r="F79">
        <f>IF(ISNA(VLOOKUP($B79,Pitchers1!$B$1:$Y$991,F$1,FALSE)),"",VLOOKUP($B79,Pitchers1!$B$1:$Y$991,F$1,FALSE))</f>
        <v>15.3</v>
      </c>
      <c r="G79">
        <f>IF(ISNA(VLOOKUP($B79,Pitchers2!$B$1:$Y$1001,G$1,FALSE)),"",VLOOKUP($B79,Pitchers2!$B$1:$Y$1001,G$1,FALSE))</f>
        <v>15.8</v>
      </c>
      <c r="H79" s="16">
        <f>IF(ISNA(VLOOKUP($B79,Pitchers1!$B$1:$Y$991,H$1,FALSE)),"",VLOOKUP($B79,Pitchers1!$B$1:$Y$991,H$1,FALSE))</f>
        <v>168</v>
      </c>
      <c r="I79" s="16">
        <f>IF(ISNA(VLOOKUP($B79,Pitchers2!$B$1:$Y$1001,I$1,FALSE)),"",VLOOKUP($B79,Pitchers2!$B$1:$Y$1001,I$1,FALSE))</f>
        <v>165.90000000000009</v>
      </c>
      <c r="J79" s="11">
        <f>IF(F79="",-1,(F79-AVERAGE(F$4:F$1003))/STDEV(F$4:F$1003))</f>
        <v>-0.56497033654097106</v>
      </c>
      <c r="K79" s="11">
        <f>IF(G79="",-1,(G79-AVERAGE(G$4:G$1003))/STDEV(G$4:G$1003))</f>
        <v>-0.34536764555890409</v>
      </c>
      <c r="L79" s="11">
        <f>IF(H79="",-1,(H79-AVERAGE(H$4:H$1003))/STDEV(H$4:H$1003))</f>
        <v>-0.24824239077952659</v>
      </c>
      <c r="M79" s="11">
        <f>IF(I79="",-1,(I79-AVERAGE(I$4:I$1003))/STDEV(I$4:I$1003))</f>
        <v>-0.14699908120484764</v>
      </c>
      <c r="N79" s="11">
        <f>($J$2*J79+$K$2*K79+$L$2*L79+$M$2*M79+3*AVERAGE(J79:K79)+2*AVERAGE(L79:M79))/(SUM($J$2:$M$2)+5)</f>
        <v>-0.30976315876885274</v>
      </c>
      <c r="O79" s="11">
        <f>($J$2*J79+$K$2*K79+$L$2*L79+$M$2*M79+3*AVERAGE(J79:K79)+2*AVERAGE(L79:M79))/(SUM($J$2:$M$2)+5)+P79+Q79</f>
        <v>0.19023684123114726</v>
      </c>
      <c r="P79">
        <f>VLOOKUP(D79,COND!$A$2:$B$35,2,FALSE)</f>
        <v>0.3</v>
      </c>
      <c r="Q79">
        <f>VLOOKUP(C79,COND!$D$2:$E$14,2,FALSE)</f>
        <v>0.2</v>
      </c>
      <c r="R79" s="11">
        <f>STANDARDIZE(O79,AVERAGE($O$4:$O$203),STDEV($O$4:$O$203))</f>
        <v>5.2457864613232444E-2</v>
      </c>
      <c r="S79" s="14">
        <f>RANK(O79,$O$4:$O$1003)</f>
        <v>76</v>
      </c>
      <c r="T79" s="14">
        <f>RANK(R79,$R$4:$R$203)</f>
        <v>76</v>
      </c>
      <c r="U79">
        <f>IF(F79="",0,F79)+IF(G79="",0,G79)</f>
        <v>31.1</v>
      </c>
      <c r="V79">
        <f>MAX($U$4:$U$203)-U79</f>
        <v>94.200000000000017</v>
      </c>
      <c r="W79" t="e">
        <f>VLOOKUP(B79,Summary!$Q$3:$U$575,5,FALSE)</f>
        <v>#N/A</v>
      </c>
      <c r="X79" s="15">
        <f>AVERAGE(F79:G79)+AVERAGE(F79:G79)/(ABS(F79-G79))</f>
        <v>46.650000000000006</v>
      </c>
      <c r="Y79" s="15">
        <f>AVERAGE(H79:I79)+AVERAGE(H79:I79)/(ABS(I79-H79))</f>
        <v>246.45000000000351</v>
      </c>
    </row>
    <row r="80" spans="1:25" ht="15.75" thickBot="1">
      <c r="A80">
        <f>RANK($G80,$G$4:$G$1203)</f>
        <v>129</v>
      </c>
      <c r="B80" s="4" t="s">
        <v>255</v>
      </c>
      <c r="C80" t="str">
        <f>IF(ISNA(VLOOKUP($B80,Pitchers2!$B$1:$Y$1001,C$1,FALSE)),"",VLOOKUP($B80,Pitchers2!$B$1:$Y$1001,C$1,FALSE))</f>
        <v>CL</v>
      </c>
      <c r="D80">
        <f>IF(ISNA(VLOOKUP($B80,Pitchers2!$B$1:$Y$1001,D$1,FALSE)),"",VLOOKUP($B80,Pitchers2!$B$1:$Y$1001,D$1,FALSE)+1)</f>
        <v>30</v>
      </c>
      <c r="E80" t="str">
        <f>IF(ISNA(VLOOKUP($B80,Pitchers2!$B$1:$Y$1001,E$1,FALSE)),"",VLOOKUP($B80,Pitchers2!$B$1:$Y$1001,E$1,FALSE))</f>
        <v>WV</v>
      </c>
      <c r="F80">
        <f>IF(ISNA(VLOOKUP($B80,Pitchers1!$B$1:$Y$991,F$1,FALSE)),"",VLOOKUP($B80,Pitchers1!$B$1:$Y$991,F$1,FALSE))</f>
        <v>22.1</v>
      </c>
      <c r="G80">
        <f>IF(ISNA(VLOOKUP($B80,Pitchers2!$B$1:$Y$1001,G$1,FALSE)),"",VLOOKUP($B80,Pitchers2!$B$1:$Y$1001,G$1,FALSE))</f>
        <v>12.4</v>
      </c>
      <c r="H80" s="16">
        <f>IF(ISNA(VLOOKUP($B80,Pitchers1!$B$1:$Y$991,H$1,FALSE)),"",VLOOKUP($B80,Pitchers1!$B$1:$Y$991,H$1,FALSE))</f>
        <v>313</v>
      </c>
      <c r="I80" s="16">
        <f>IF(ISNA(VLOOKUP($B80,Pitchers2!$B$1:$Y$1001,I$1,FALSE)),"",VLOOKUP($B80,Pitchers2!$B$1:$Y$1001,I$1,FALSE))</f>
        <v>245</v>
      </c>
      <c r="J80" s="11">
        <f>IF(F80="",-1,(F80-AVERAGE(F$4:F$1003))/STDEV(F$4:F$1003))</f>
        <v>-3.2806344896660733E-2</v>
      </c>
      <c r="K80" s="11">
        <f>IF(G80="",-1,(G80-AVERAGE(G$4:G$1003))/STDEV(G$4:G$1003))</f>
        <v>-0.58099521551982913</v>
      </c>
      <c r="L80" s="11">
        <f>IF(H80="",-1,(H80-AVERAGE(H$4:H$1003))/STDEV(H$4:H$1003))</f>
        <v>1.0508461996287064</v>
      </c>
      <c r="M80" s="11">
        <f>IF(I80="",-1,(I80-AVERAGE(I$4:I$1003))/STDEV(I$4:I$1003))</f>
        <v>0.53587434844152138</v>
      </c>
      <c r="N80" s="11">
        <f>($J$2*J80+$K$2*K80+$L$2*L80+$M$2*M80+3*AVERAGE(J80:K80)+2*AVERAGE(L80:M80))/(SUM($J$2:$M$2)+5)</f>
        <v>7.089801147779759E-2</v>
      </c>
      <c r="O80" s="11">
        <f>($J$2*J80+$K$2*K80+$L$2*L80+$M$2*M80+3*AVERAGE(J80:K80)+2*AVERAGE(L80:M80))/(SUM($J$2:$M$2)+5)+P80+Q80</f>
        <v>0.1708980114777976</v>
      </c>
      <c r="P80">
        <f>VLOOKUP(D80,COND!$A$2:$B$35,2,FALSE)</f>
        <v>0.1</v>
      </c>
      <c r="Q80">
        <f>VLOOKUP(C80,COND!$D$2:$E$14,2,FALSE)</f>
        <v>0</v>
      </c>
      <c r="R80" s="11">
        <f>STANDARDIZE(O80,AVERAGE($O$4:$O$203),STDEV($O$4:$O$203))</f>
        <v>3.383917264913229E-2</v>
      </c>
      <c r="S80" s="14">
        <f>RANK(O80,$O$4:$O$1003)</f>
        <v>77</v>
      </c>
      <c r="T80" s="14">
        <f>RANK(R80,$R$4:$R$203)</f>
        <v>77</v>
      </c>
      <c r="U80">
        <f>IF(F80="",0,F80)+IF(G80="",0,G80)</f>
        <v>34.5</v>
      </c>
      <c r="V80">
        <f>MAX($U$4:$U$203)-U80</f>
        <v>90.800000000000011</v>
      </c>
      <c r="W80" t="e">
        <f>VLOOKUP(B80,Summary!$Q$3:$U$575,5,FALSE)</f>
        <v>#N/A</v>
      </c>
      <c r="X80" s="15">
        <f>AVERAGE(F80:G80)+AVERAGE(F80:G80)/(ABS(F80-G80))</f>
        <v>19.028350515463917</v>
      </c>
      <c r="Y80" s="15">
        <f>AVERAGE(H80:I80)+AVERAGE(H80:I80)/(ABS(I80-H80))</f>
        <v>283.10294117647061</v>
      </c>
    </row>
    <row r="81" spans="1:25" ht="15.75" thickBot="1">
      <c r="A81">
        <f>RANK($G81,$G$4:$G$1203)</f>
        <v>51</v>
      </c>
      <c r="B81" s="4" t="s">
        <v>429</v>
      </c>
      <c r="C81" t="str">
        <f>IF(ISNA(VLOOKUP($B81,Pitchers2!$B$1:$Y$1001,C$1,FALSE)),"",VLOOKUP($B81,Pitchers2!$B$1:$Y$1001,C$1,FALSE))</f>
        <v>MR</v>
      </c>
      <c r="D81">
        <f>IF(ISNA(VLOOKUP($B81,Pitchers2!$B$1:$Y$1001,D$1,FALSE)),"",VLOOKUP($B81,Pitchers2!$B$1:$Y$1001,D$1,FALSE)+1)</f>
        <v>29</v>
      </c>
      <c r="E81" t="str">
        <f>IF(ISNA(VLOOKUP($B81,Pitchers2!$B$1:$Y$1001,E$1,FALSE)),"",VLOOKUP($B81,Pitchers2!$B$1:$Y$1001,E$1,FALSE))</f>
        <v>AUR</v>
      </c>
      <c r="F81">
        <f>IF(ISNA(VLOOKUP($B81,Pitchers1!$B$1:$Y$991,F$1,FALSE)),"",VLOOKUP($B81,Pitchers1!$B$1:$Y$991,F$1,FALSE))</f>
        <v>23.8</v>
      </c>
      <c r="G81">
        <f>IF(ISNA(VLOOKUP($B81,Pitchers2!$B$1:$Y$1001,G$1,FALSE)),"",VLOOKUP($B81,Pitchers2!$B$1:$Y$1001,G$1,FALSE))</f>
        <v>25.3</v>
      </c>
      <c r="H81" s="16">
        <f>IF(ISNA(VLOOKUP($B81,Pitchers1!$B$1:$Y$991,H$1,FALSE)),"",VLOOKUP($B81,Pitchers1!$B$1:$Y$991,H$1,FALSE))</f>
        <v>131.89999999999998</v>
      </c>
      <c r="I81" s="16">
        <f>IF(ISNA(VLOOKUP($B81,Pitchers2!$B$1:$Y$1001,I$1,FALSE)),"",VLOOKUP($B81,Pitchers2!$B$1:$Y$1001,I$1,FALSE))</f>
        <v>181</v>
      </c>
      <c r="J81" s="11">
        <f>IF(F81="",-1,(F81-AVERAGE(F$4:F$1003))/STDEV(F$4:F$1003))</f>
        <v>0.10023465301441678</v>
      </c>
      <c r="K81" s="11">
        <f>IF(G81="",-1,(G81-AVERAGE(G$4:G$1003))/STDEV(G$4:G$1003))</f>
        <v>0.31300350580250408</v>
      </c>
      <c r="L81" s="11">
        <f>IF(H81="",-1,(H81-AVERAGE(H$4:H$1003))/STDEV(H$4:H$1003))</f>
        <v>-0.57167065363288683</v>
      </c>
      <c r="M81" s="11">
        <f>IF(I81="",-1,(I81-AVERAGE(I$4:I$1003))/STDEV(I$4:I$1003))</f>
        <v>-1.6640183762873906E-2</v>
      </c>
      <c r="N81" s="11">
        <f>($J$2*J81+$K$2*K81+$L$2*L81+$M$2*M81+3*AVERAGE(J81:K81)+2*AVERAGE(L81:M81))/(SUM($J$2:$M$2)+5)</f>
        <v>6.3058232507480494E-2</v>
      </c>
      <c r="O81" s="11">
        <f>($J$2*J81+$K$2*K81+$L$2*L81+$M$2*M81+3*AVERAGE(J81:K81)+2*AVERAGE(L81:M81))/(SUM($J$2:$M$2)+5)+P81+Q81</f>
        <v>0.1630582325074805</v>
      </c>
      <c r="P81">
        <f>VLOOKUP(D81,COND!$A$2:$B$35,2,FALSE)</f>
        <v>0.2</v>
      </c>
      <c r="Q81">
        <f>VLOOKUP(C81,COND!$D$2:$E$14,2,FALSE)</f>
        <v>-0.1</v>
      </c>
      <c r="R81" s="11">
        <f>STANDARDIZE(O81,AVERAGE($O$4:$O$203),STDEV($O$4:$O$203))</f>
        <v>2.6291330738497466E-2</v>
      </c>
      <c r="S81" s="14">
        <f>RANK(O81,$O$4:$O$1003)</f>
        <v>78</v>
      </c>
      <c r="T81" s="14">
        <f>RANK(R81,$R$4:$R$203)</f>
        <v>78</v>
      </c>
      <c r="U81">
        <f>IF(F81="",0,F81)+IF(G81="",0,G81)</f>
        <v>49.1</v>
      </c>
      <c r="V81">
        <f>MAX($U$4:$U$203)-U81</f>
        <v>76.200000000000017</v>
      </c>
      <c r="W81" t="e">
        <f>VLOOKUP(B81,Summary!$Q$3:$U$575,5,FALSE)</f>
        <v>#N/A</v>
      </c>
      <c r="X81" s="15">
        <f>AVERAGE(F81:G81)+AVERAGE(F81:G81)/(ABS(F81-G81))</f>
        <v>40.916666666666671</v>
      </c>
      <c r="Y81" s="15">
        <f>AVERAGE(H81:I81)+AVERAGE(H81:I81)/(ABS(I81-H81))</f>
        <v>159.63635437881874</v>
      </c>
    </row>
    <row r="82" spans="1:25" ht="15.75" thickBot="1">
      <c r="A82">
        <f>RANK($G82,$G$4:$G$1203)</f>
        <v>71</v>
      </c>
      <c r="B82" s="4" t="s">
        <v>707</v>
      </c>
      <c r="C82" t="str">
        <f>IF(ISNA(VLOOKUP($B82,Pitchers2!$B$1:$Y$1001,C$1,FALSE)),"",VLOOKUP($B82,Pitchers2!$B$1:$Y$1001,C$1,FALSE))</f>
        <v>MR</v>
      </c>
      <c r="D82">
        <f>IF(ISNA(VLOOKUP($B82,Pitchers2!$B$1:$Y$1001,D$1,FALSE)),"",VLOOKUP($B82,Pitchers2!$B$1:$Y$1001,D$1,FALSE)+1)</f>
        <v>25</v>
      </c>
      <c r="E82" t="str">
        <f>IF(ISNA(VLOOKUP($B82,Pitchers2!$B$1:$Y$1001,E$1,FALSE)),"",VLOOKUP($B82,Pitchers2!$B$1:$Y$1001,E$1,FALSE))</f>
        <v>SA</v>
      </c>
      <c r="F82" t="str">
        <f>IF(ISNA(VLOOKUP($B82,Pitchers1!$B$1:$Y$991,F$1,FALSE)),"",VLOOKUP($B82,Pitchers1!$B$1:$Y$991,F$1,FALSE))</f>
        <v/>
      </c>
      <c r="G82">
        <f>IF(ISNA(VLOOKUP($B82,Pitchers2!$B$1:$Y$1001,G$1,FALSE)),"",VLOOKUP($B82,Pitchers2!$B$1:$Y$1001,G$1,FALSE))</f>
        <v>20.8</v>
      </c>
      <c r="H82" s="16" t="str">
        <f>IF(ISNA(VLOOKUP($B82,Pitchers1!$B$1:$Y$991,H$1,FALSE)),"",VLOOKUP($B82,Pitchers1!$B$1:$Y$991,H$1,FALSE))</f>
        <v/>
      </c>
      <c r="I82" s="16">
        <f>IF(ISNA(VLOOKUP($B82,Pitchers2!$B$1:$Y$1001,I$1,FALSE)),"",VLOOKUP($B82,Pitchers2!$B$1:$Y$1001,I$1,FALSE))</f>
        <v>196.90000000000009</v>
      </c>
      <c r="J82" s="11">
        <f>IF(F82="",-1,(F82-AVERAGE(F$4:F$1003))/STDEV(F$4:F$1003))</f>
        <v>-1</v>
      </c>
      <c r="K82" s="11">
        <f>IF(G82="",-1,(G82-AVERAGE(G$4:G$1003))/STDEV(G$4:G$1003))</f>
        <v>1.1434867365738895E-3</v>
      </c>
      <c r="L82" s="11">
        <f>IF(H82="",-1,(H82-AVERAGE(H$4:H$1003))/STDEV(H$4:H$1003))</f>
        <v>-1</v>
      </c>
      <c r="M82" s="11">
        <f>IF(I82="",-1,(I82-AVERAGE(I$4:I$1003))/STDEV(I$4:I$1003))</f>
        <v>0.12062514533165634</v>
      </c>
      <c r="N82" s="11">
        <f>($J$2*J82+$K$2*K82+$L$2*L82+$M$2*M82+3*AVERAGE(J82:K82)+2*AVERAGE(L82:M82))/(SUM($J$2:$M$2)+5)</f>
        <v>-0.26096542853397187</v>
      </c>
      <c r="O82" s="11">
        <f>($J$2*J82+$K$2*K82+$L$2*L82+$M$2*M82+3*AVERAGE(J82:K82)+2*AVERAGE(L82:M82))/(SUM($J$2:$M$2)+5)+P82+Q82</f>
        <v>0.13903457146602813</v>
      </c>
      <c r="P82">
        <f>VLOOKUP(D82,COND!$A$2:$B$35,2,FALSE)</f>
        <v>0.5</v>
      </c>
      <c r="Q82">
        <f>VLOOKUP(C82,COND!$D$2:$E$14,2,FALSE)</f>
        <v>-0.1</v>
      </c>
      <c r="R82" s="11">
        <f>STANDARDIZE(O82,AVERAGE($O$4:$O$203),STDEV($O$4:$O$203))</f>
        <v>3.1622608575611242E-3</v>
      </c>
      <c r="S82" s="14">
        <f>RANK(O82,$O$4:$O$1003)</f>
        <v>79</v>
      </c>
      <c r="T82" s="14">
        <f>RANK(R82,$R$4:$R$203)</f>
        <v>79</v>
      </c>
      <c r="U82">
        <f>IF(F82="",0,F82)+IF(G82="",0,G82)</f>
        <v>20.8</v>
      </c>
      <c r="V82">
        <f>MAX($U$4:$U$203)-U82</f>
        <v>104.50000000000001</v>
      </c>
      <c r="W82" t="e">
        <f>VLOOKUP(B82,Summary!$Q$3:$U$575,5,FALSE)</f>
        <v>#N/A</v>
      </c>
      <c r="X82" s="15" t="e">
        <f>AVERAGE(F82:G82)+AVERAGE(F82:G82)/(ABS(F82-G82))</f>
        <v>#VALUE!</v>
      </c>
      <c r="Y82" s="15" t="e">
        <f>AVERAGE(H82:I82)+AVERAGE(H82:I82)/(ABS(I82-H82))</f>
        <v>#VALUE!</v>
      </c>
    </row>
    <row r="83" spans="1:25" ht="15.75" thickBot="1">
      <c r="A83">
        <f>RANK($G83,$G$4:$G$1203)</f>
        <v>89</v>
      </c>
      <c r="B83" s="4" t="s">
        <v>149</v>
      </c>
      <c r="C83" t="str">
        <f>IF(ISNA(VLOOKUP($B83,Pitchers2!$B$1:$Y$1001,C$1,FALSE)),"",VLOOKUP($B83,Pitchers2!$B$1:$Y$1001,C$1,FALSE))</f>
        <v>SP</v>
      </c>
      <c r="D83">
        <f>IF(ISNA(VLOOKUP($B83,Pitchers2!$B$1:$Y$1001,D$1,FALSE)),"",VLOOKUP($B83,Pitchers2!$B$1:$Y$1001,D$1,FALSE)+1)</f>
        <v>32</v>
      </c>
      <c r="E83" t="str">
        <f>IF(ISNA(VLOOKUP($B83,Pitchers2!$B$1:$Y$1001,E$1,FALSE)),"",VLOOKUP($B83,Pitchers2!$B$1:$Y$1001,E$1,FALSE))</f>
        <v>DUL</v>
      </c>
      <c r="F83">
        <f>IF(ISNA(VLOOKUP($B83,Pitchers1!$B$1:$Y$991,F$1,FALSE)),"",VLOOKUP($B83,Pitchers1!$B$1:$Y$991,F$1,FALSE))</f>
        <v>35.9</v>
      </c>
      <c r="G83">
        <f>IF(ISNA(VLOOKUP($B83,Pitchers2!$B$1:$Y$1001,G$1,FALSE)),"",VLOOKUP($B83,Pitchers2!$B$1:$Y$1001,G$1,FALSE))</f>
        <v>18.3</v>
      </c>
      <c r="H83" s="16">
        <f>IF(ISNA(VLOOKUP($B83,Pitchers1!$B$1:$Y$991,H$1,FALSE)),"",VLOOKUP($B83,Pitchers1!$B$1:$Y$991,H$1,FALSE))</f>
        <v>230.09999999999991</v>
      </c>
      <c r="I83" s="16">
        <f>IF(ISNA(VLOOKUP($B83,Pitchers2!$B$1:$Y$1001,I$1,FALSE)),"",VLOOKUP($B83,Pitchers2!$B$1:$Y$1001,I$1,FALSE))</f>
        <v>134.09999999999991</v>
      </c>
      <c r="J83" s="11">
        <f>IF(F83="",-1,(F83-AVERAGE(F$4:F$1003))/STDEV(F$4:F$1003))</f>
        <v>1.0471735204991452</v>
      </c>
      <c r="K83" s="11">
        <f>IF(G83="",-1,(G83-AVERAGE(G$4:G$1003))/STDEV(G$4:G$1003))</f>
        <v>-0.1721120794111651</v>
      </c>
      <c r="L83" s="11">
        <f>IF(H83="",-1,(H83-AVERAGE(H$4:H$1003))/STDEV(H$4:H$1003))</f>
        <v>0.30812589518151584</v>
      </c>
      <c r="M83" s="11">
        <f>IF(I83="",-1,(I83-AVERAGE(I$4:I$1003))/STDEV(I$4:I$1003))</f>
        <v>-0.42152973939390814</v>
      </c>
      <c r="N83" s="11">
        <f>($J$2*J83+$K$2*K83+$L$2*L83+$M$2*M83+3*AVERAGE(J83:K83)+2*AVERAGE(L83:M83))/(SUM($J$2:$M$2)+5)</f>
        <v>2.5174234329334723E-2</v>
      </c>
      <c r="O83" s="11">
        <f>($J$2*J83+$K$2*K83+$L$2*L83+$M$2*M83+3*AVERAGE(J83:K83)+2*AVERAGE(L83:M83))/(SUM($J$2:$M$2)+5)+P83+Q83</f>
        <v>0.12517423432933472</v>
      </c>
      <c r="P83">
        <f>VLOOKUP(D83,COND!$A$2:$B$35,2,FALSE)</f>
        <v>-0.1</v>
      </c>
      <c r="Q83">
        <f>VLOOKUP(C83,COND!$D$2:$E$14,2,FALSE)</f>
        <v>0.2</v>
      </c>
      <c r="R83" s="11">
        <f>STANDARDIZE(O83,AVERAGE($O$4:$O$203),STDEV($O$4:$O$203))</f>
        <v>-1.0181946157962859E-2</v>
      </c>
      <c r="S83" s="14">
        <f>RANK(O83,$O$4:$O$1003)</f>
        <v>80</v>
      </c>
      <c r="T83" s="14">
        <f>RANK(R83,$R$4:$R$203)</f>
        <v>80</v>
      </c>
      <c r="U83">
        <f>IF(F83="",0,F83)+IF(G83="",0,G83)</f>
        <v>54.2</v>
      </c>
      <c r="V83">
        <f>MAX($U$4:$U$203)-U83</f>
        <v>71.100000000000009</v>
      </c>
      <c r="W83" t="e">
        <f>VLOOKUP(B83,Summary!$Q$3:$U$575,5,FALSE)</f>
        <v>#N/A</v>
      </c>
      <c r="X83" s="15">
        <f>AVERAGE(F83:G83)+AVERAGE(F83:G83)/(ABS(F83-G83))</f>
        <v>28.639772727272728</v>
      </c>
      <c r="Y83" s="15">
        <f>AVERAGE(H83:I83)+AVERAGE(H83:I83)/(ABS(I83-H83))</f>
        <v>183.9968749999999</v>
      </c>
    </row>
    <row r="84" spans="1:25" ht="15.75" thickBot="1">
      <c r="A84">
        <f>RANK($G84,$G$4:$G$1203)</f>
        <v>133</v>
      </c>
      <c r="B84" s="4" t="s">
        <v>316</v>
      </c>
      <c r="C84" t="str">
        <f>IF(ISNA(VLOOKUP($B84,Pitchers2!$B$1:$Y$1001,C$1,FALSE)),"",VLOOKUP($B84,Pitchers2!$B$1:$Y$1001,C$1,FALSE))</f>
        <v>CL</v>
      </c>
      <c r="D84">
        <f>IF(ISNA(VLOOKUP($B84,Pitchers2!$B$1:$Y$1001,D$1,FALSE)),"",VLOOKUP($B84,Pitchers2!$B$1:$Y$1001,D$1,FALSE)+1)</f>
        <v>31</v>
      </c>
      <c r="E84" t="str">
        <f>IF(ISNA(VLOOKUP($B84,Pitchers2!$B$1:$Y$1001,E$1,FALSE)),"",VLOOKUP($B84,Pitchers2!$B$1:$Y$1001,E$1,FALSE))</f>
        <v>DUL</v>
      </c>
      <c r="F84">
        <f>IF(ISNA(VLOOKUP($B84,Pitchers1!$B$1:$Y$991,F$1,FALSE)),"",VLOOKUP($B84,Pitchers1!$B$1:$Y$991,F$1,FALSE))</f>
        <v>13.9</v>
      </c>
      <c r="G84">
        <f>IF(ISNA(VLOOKUP($B84,Pitchers2!$B$1:$Y$1001,G$1,FALSE)),"",VLOOKUP($B84,Pitchers2!$B$1:$Y$1001,G$1,FALSE))</f>
        <v>11.7</v>
      </c>
      <c r="H84" s="16">
        <f>IF(ISNA(VLOOKUP($B84,Pitchers1!$B$1:$Y$991,H$1,FALSE)),"",VLOOKUP($B84,Pitchers1!$B$1:$Y$991,H$1,FALSE))</f>
        <v>315.89999999999998</v>
      </c>
      <c r="I84" s="16">
        <f>IF(ISNA(VLOOKUP($B84,Pitchers2!$B$1:$Y$1001,I$1,FALSE)),"",VLOOKUP($B84,Pitchers2!$B$1:$Y$1001,I$1,FALSE))</f>
        <v>311.89999999999998</v>
      </c>
      <c r="J84" s="11">
        <f>IF(F84="",-1,(F84-AVERAGE(F$4:F$1003))/STDEV(F$4:F$1003))</f>
        <v>-0.67453351129127026</v>
      </c>
      <c r="K84" s="11">
        <f>IF(G84="",-1,(G84-AVERAGE(G$4:G$1003))/STDEV(G$4:G$1003))</f>
        <v>-0.62950677404119615</v>
      </c>
      <c r="L84" s="11">
        <f>IF(H84="",-1,(H84-AVERAGE(H$4:H$1003))/STDEV(H$4:H$1003))</f>
        <v>1.0768279714368709</v>
      </c>
      <c r="M84" s="11">
        <f>IF(I84="",-1,(I84-AVERAGE(I$4:I$1003))/STDEV(I$4:I$1003))</f>
        <v>1.1134246953864282</v>
      </c>
      <c r="N84" s="11">
        <f>($J$2*J84+$K$2*K84+$L$2*L84+$M$2*M84+3*AVERAGE(J84:K84)+2*AVERAGE(L84:M84))/(SUM($J$2:$M$2)+5)</f>
        <v>0.12488665292799837</v>
      </c>
      <c r="O84" s="11">
        <f>($J$2*J84+$K$2*K84+$L$2*L84+$M$2*M84+3*AVERAGE(J84:K84)+2*AVERAGE(L84:M84))/(SUM($J$2:$M$2)+5)+P84+Q84</f>
        <v>0.12488665292799837</v>
      </c>
      <c r="P84">
        <f>VLOOKUP(D84,COND!$A$2:$B$35,2,FALSE)</f>
        <v>0</v>
      </c>
      <c r="Q84">
        <f>VLOOKUP(C84,COND!$D$2:$E$14,2,FALSE)</f>
        <v>0</v>
      </c>
      <c r="R84" s="11">
        <f>STANDARDIZE(O84,AVERAGE($O$4:$O$203),STDEV($O$4:$O$203))</f>
        <v>-1.045881862617197E-2</v>
      </c>
      <c r="S84" s="14">
        <f>RANK(O84,$O$4:$O$1003)</f>
        <v>81</v>
      </c>
      <c r="T84" s="14">
        <f>RANK(R84,$R$4:$R$203)</f>
        <v>81</v>
      </c>
      <c r="U84">
        <f>IF(F84="",0,F84)+IF(G84="",0,G84)</f>
        <v>25.6</v>
      </c>
      <c r="V84">
        <f>MAX($U$4:$U$203)-U84</f>
        <v>99.700000000000017</v>
      </c>
      <c r="W84" t="e">
        <f>VLOOKUP(B84,Summary!$Q$3:$U$575,5,FALSE)</f>
        <v>#N/A</v>
      </c>
      <c r="X84" s="15">
        <f>AVERAGE(F84:G84)+AVERAGE(F84:G84)/(ABS(F84-G84))</f>
        <v>18.618181818181817</v>
      </c>
      <c r="Y84" s="15">
        <f>AVERAGE(H84:I84)+AVERAGE(H84:I84)/(ABS(I84-H84))</f>
        <v>392.375</v>
      </c>
    </row>
    <row r="85" spans="1:25" ht="15.75" thickBot="1">
      <c r="A85">
        <f>RANK($G85,$G$4:$G$1203)</f>
        <v>64</v>
      </c>
      <c r="B85" s="4" t="s">
        <v>420</v>
      </c>
      <c r="C85" t="str">
        <f>IF(ISNA(VLOOKUP($B85,Pitchers2!$B$1:$Y$1001,C$1,FALSE)),"",VLOOKUP($B85,Pitchers2!$B$1:$Y$1001,C$1,FALSE))</f>
        <v>SP</v>
      </c>
      <c r="D85">
        <f>IF(ISNA(VLOOKUP($B85,Pitchers2!$B$1:$Y$1001,D$1,FALSE)),"",VLOOKUP($B85,Pitchers2!$B$1:$Y$1001,D$1,FALSE)+1)</f>
        <v>29</v>
      </c>
      <c r="E85" t="str">
        <f>IF(ISNA(VLOOKUP($B85,Pitchers2!$B$1:$Y$1001,E$1,FALSE)),"",VLOOKUP($B85,Pitchers2!$B$1:$Y$1001,E$1,FALSE))</f>
        <v>CL</v>
      </c>
      <c r="F85" t="str">
        <f>IF(ISNA(VLOOKUP($B85,Pitchers1!$B$1:$Y$991,F$1,FALSE)),"",VLOOKUP($B85,Pitchers1!$B$1:$Y$991,F$1,FALSE))</f>
        <v/>
      </c>
      <c r="G85">
        <f>IF(ISNA(VLOOKUP($B85,Pitchers2!$B$1:$Y$1001,G$1,FALSE)),"",VLOOKUP($B85,Pitchers2!$B$1:$Y$1001,G$1,FALSE))</f>
        <v>22.2</v>
      </c>
      <c r="H85" s="16" t="str">
        <f>IF(ISNA(VLOOKUP($B85,Pitchers1!$B$1:$Y$991,H$1,FALSE)),"",VLOOKUP($B85,Pitchers1!$B$1:$Y$991,H$1,FALSE))</f>
        <v/>
      </c>
      <c r="I85" s="16">
        <f>IF(ISNA(VLOOKUP($B85,Pitchers2!$B$1:$Y$1001,I$1,FALSE)),"",VLOOKUP($B85,Pitchers2!$B$1:$Y$1001,I$1,FALSE))</f>
        <v>176.90000000000009</v>
      </c>
      <c r="J85" s="11">
        <f>IF(F85="",-1,(F85-AVERAGE(F$4:F$1003))/STDEV(F$4:F$1003))</f>
        <v>-1</v>
      </c>
      <c r="K85" s="11">
        <f>IF(G85="",-1,(G85-AVERAGE(G$4:G$1003))/STDEV(G$4:G$1003))</f>
        <v>9.8166603779307623E-2</v>
      </c>
      <c r="L85" s="11">
        <f>IF(H85="",-1,(H85-AVERAGE(H$4:H$1003))/STDEV(H$4:H$1003))</f>
        <v>-1</v>
      </c>
      <c r="M85" s="11">
        <f>IF(I85="",-1,(I85-AVERAGE(I$4:I$1003))/STDEV(I$4:I$1003))</f>
        <v>-5.2035645982217195E-2</v>
      </c>
      <c r="N85" s="11">
        <f>($J$2*J85+$K$2*K85+$L$2*L85+$M$2*M85+3*AVERAGE(J85:K85)+2*AVERAGE(L85:M85))/(SUM($J$2:$M$2)+5)</f>
        <v>-0.27934809727817261</v>
      </c>
      <c r="O85" s="11">
        <f>($J$2*J85+$K$2*K85+$L$2*L85+$M$2*M85+3*AVERAGE(J85:K85)+2*AVERAGE(L85:M85))/(SUM($J$2:$M$2)+5)+P85+Q85</f>
        <v>0.12065190272182741</v>
      </c>
      <c r="P85">
        <f>VLOOKUP(D85,COND!$A$2:$B$35,2,FALSE)</f>
        <v>0.2</v>
      </c>
      <c r="Q85">
        <f>VLOOKUP(C85,COND!$D$2:$E$14,2,FALSE)</f>
        <v>0.2</v>
      </c>
      <c r="R85" s="11">
        <f>STANDARDIZE(O85,AVERAGE($O$4:$O$203),STDEV($O$4:$O$203))</f>
        <v>-1.4535875544259273E-2</v>
      </c>
      <c r="S85" s="14">
        <f>RANK(O85,$O$4:$O$1003)</f>
        <v>82</v>
      </c>
      <c r="T85" s="14">
        <f>RANK(R85,$R$4:$R$203)</f>
        <v>82</v>
      </c>
      <c r="U85">
        <f>IF(F85="",0,F85)+IF(G85="",0,G85)</f>
        <v>22.2</v>
      </c>
      <c r="V85">
        <f>MAX($U$4:$U$203)-U85</f>
        <v>103.10000000000001</v>
      </c>
      <c r="W85" t="e">
        <f>VLOOKUP(B85,Summary!$Q$3:$U$575,5,FALSE)</f>
        <v>#N/A</v>
      </c>
      <c r="X85" s="15" t="e">
        <f>AVERAGE(F85:G85)+AVERAGE(F85:G85)/(ABS(F85-G85))</f>
        <v>#VALUE!</v>
      </c>
      <c r="Y85" s="15" t="e">
        <f>AVERAGE(H85:I85)+AVERAGE(H85:I85)/(ABS(I85-H85))</f>
        <v>#VALUE!</v>
      </c>
    </row>
    <row r="86" spans="1:25" ht="15.75" thickBot="1">
      <c r="A86">
        <f>RANK($G86,$G$4:$G$1203)</f>
        <v>42</v>
      </c>
      <c r="B86" s="7" t="s">
        <v>699</v>
      </c>
      <c r="C86" t="str">
        <f>IF(ISNA(VLOOKUP($B86,Pitchers2!$B$1:$Y$1001,C$1,FALSE)),"",VLOOKUP($B86,Pitchers2!$B$1:$Y$1001,C$1,FALSE))</f>
        <v>SP</v>
      </c>
      <c r="D86">
        <f>IF(ISNA(VLOOKUP($B86,Pitchers2!$B$1:$Y$1001,D$1,FALSE)),"",VLOOKUP($B86,Pitchers2!$B$1:$Y$1001,D$1,FALSE)+1)</f>
        <v>33</v>
      </c>
      <c r="E86" t="str">
        <f>IF(ISNA(VLOOKUP($B86,Pitchers2!$B$1:$Y$1001,E$1,FALSE)),"",VLOOKUP($B86,Pitchers2!$B$1:$Y$1001,E$1,FALSE))</f>
        <v>TEM</v>
      </c>
      <c r="F86" t="str">
        <f>IF(ISNA(VLOOKUP($B86,Pitchers1!$B$1:$Y$991,F$1,FALSE)),"",VLOOKUP($B86,Pitchers1!$B$1:$Y$991,F$1,FALSE))</f>
        <v/>
      </c>
      <c r="G86">
        <f>IF(ISNA(VLOOKUP($B86,Pitchers2!$B$1:$Y$1001,G$1,FALSE)),"",VLOOKUP($B86,Pitchers2!$B$1:$Y$1001,G$1,FALSE))</f>
        <v>29.4</v>
      </c>
      <c r="H86" s="16" t="str">
        <f>IF(ISNA(VLOOKUP($B86,Pitchers1!$B$1:$Y$991,H$1,FALSE)),"",VLOOKUP($B86,Pitchers1!$B$1:$Y$991,H$1,FALSE))</f>
        <v/>
      </c>
      <c r="I86" s="16">
        <f>IF(ISNA(VLOOKUP($B86,Pitchers2!$B$1:$Y$1001,I$1,FALSE)),"",VLOOKUP($B86,Pitchers2!$B$1:$Y$1001,I$1,FALSE))</f>
        <v>271.09999999999991</v>
      </c>
      <c r="J86" s="11">
        <f>IF(F86="",-1,(F86-AVERAGE(F$4:F$1003))/STDEV(F$4:F$1003))</f>
        <v>-1</v>
      </c>
      <c r="K86" s="11">
        <f>IF(G86="",-1,(G86-AVERAGE(G$4:G$1003))/STDEV(G$4:G$1003))</f>
        <v>0.59714263428479586</v>
      </c>
      <c r="L86" s="11">
        <f>IF(H86="",-1,(H86-AVERAGE(H$4:H$1003))/STDEV(H$4:H$1003))</f>
        <v>-1</v>
      </c>
      <c r="M86" s="11">
        <f>IF(I86="",-1,(I86-AVERAGE(I$4:I$1003))/STDEV(I$4:I$1003))</f>
        <v>0.76119668110612559</v>
      </c>
      <c r="N86" s="11">
        <f>($J$2*J86+$K$2*K86+$L$2*L86+$M$2*M86+3*AVERAGE(J86:K86)+2*AVERAGE(L86:M86))/(SUM($J$2:$M$2)+5)</f>
        <v>0.17049713898218261</v>
      </c>
      <c r="O86" s="11">
        <f>($J$2*J86+$K$2*K86+$L$2*L86+$M$2*M86+3*AVERAGE(J86:K86)+2*AVERAGE(L86:M86))/(SUM($J$2:$M$2)+5)+P86+Q86</f>
        <v>0.12049713898218262</v>
      </c>
      <c r="P86">
        <f>VLOOKUP(D86,COND!$A$2:$B$35,2,FALSE)</f>
        <v>-0.25</v>
      </c>
      <c r="Q86">
        <f>VLOOKUP(C86,COND!$D$2:$E$14,2,FALSE)</f>
        <v>0.2</v>
      </c>
      <c r="R86" s="11">
        <f>STANDARDIZE(O86,AVERAGE($O$4:$O$203),STDEV($O$4:$O$203))</f>
        <v>-1.4684876204196283E-2</v>
      </c>
      <c r="S86" s="14">
        <f>RANK(O86,$O$4:$O$1003)</f>
        <v>83</v>
      </c>
      <c r="T86" s="14">
        <f>RANK(R86,$R$4:$R$203)</f>
        <v>83</v>
      </c>
      <c r="U86">
        <f>IF(F86="",0,F86)+IF(G86="",0,G86)</f>
        <v>29.4</v>
      </c>
      <c r="V86">
        <f>MAX($U$4:$U$203)-U86</f>
        <v>95.9</v>
      </c>
      <c r="W86" t="e">
        <f>VLOOKUP(B86,Summary!$Q$3:$U$575,5,FALSE)</f>
        <v>#N/A</v>
      </c>
      <c r="X86" s="15" t="e">
        <f>AVERAGE(F86:G86)+AVERAGE(F86:G86)/(ABS(F86-G86))</f>
        <v>#VALUE!</v>
      </c>
      <c r="Y86" s="15" t="e">
        <f>AVERAGE(H86:I86)+AVERAGE(H86:I86)/(ABS(I86-H86))</f>
        <v>#VALUE!</v>
      </c>
    </row>
    <row r="87" spans="1:25" ht="15.75" thickBot="1">
      <c r="A87">
        <f>RANK($G87,$G$4:$G$1203)</f>
        <v>92</v>
      </c>
      <c r="B87" s="7" t="s">
        <v>427</v>
      </c>
      <c r="C87" t="str">
        <f>IF(ISNA(VLOOKUP($B87,Pitchers2!$B$1:$Y$1001,C$1,FALSE)),"",VLOOKUP($B87,Pitchers2!$B$1:$Y$1001,C$1,FALSE))</f>
        <v>MR</v>
      </c>
      <c r="D87">
        <f>IF(ISNA(VLOOKUP($B87,Pitchers2!$B$1:$Y$1001,D$1,FALSE)),"",VLOOKUP($B87,Pitchers2!$B$1:$Y$1001,D$1,FALSE)+1)</f>
        <v>25</v>
      </c>
      <c r="E87" t="str">
        <f>IF(ISNA(VLOOKUP($B87,Pitchers2!$B$1:$Y$1001,E$1,FALSE)),"",VLOOKUP($B87,Pitchers2!$B$1:$Y$1001,E$1,FALSE))</f>
        <v>TEM</v>
      </c>
      <c r="F87">
        <f>IF(ISNA(VLOOKUP($B87,Pitchers1!$B$1:$Y$991,F$1,FALSE)),"",VLOOKUP($B87,Pitchers1!$B$1:$Y$991,F$1,FALSE))</f>
        <v>9.9</v>
      </c>
      <c r="G87">
        <f>IF(ISNA(VLOOKUP($B87,Pitchers2!$B$1:$Y$1001,G$1,FALSE)),"",VLOOKUP($B87,Pitchers2!$B$1:$Y$1001,G$1,FALSE))</f>
        <v>18.100000000000001</v>
      </c>
      <c r="H87" s="16">
        <f>IF(ISNA(VLOOKUP($B87,Pitchers1!$B$1:$Y$991,H$1,FALSE)),"",VLOOKUP($B87,Pitchers1!$B$1:$Y$991,H$1,FALSE))</f>
        <v>146</v>
      </c>
      <c r="I87" s="16">
        <f>IF(ISNA(VLOOKUP($B87,Pitchers2!$B$1:$Y$1001,I$1,FALSE)),"",VLOOKUP($B87,Pitchers2!$B$1:$Y$1001,I$1,FALSE))</f>
        <v>190.10000000000002</v>
      </c>
      <c r="J87" s="11">
        <f>IF(F87="",-1,(F87-AVERAGE(F$4:F$1003))/STDEV(F$4:F$1003))</f>
        <v>-0.98757115343498214</v>
      </c>
      <c r="K87" s="11">
        <f>IF(G87="",-1,(G87-AVERAGE(G$4:G$1003))/STDEV(G$4:G$1003))</f>
        <v>-0.18597252470298417</v>
      </c>
      <c r="L87" s="11">
        <f>IF(H87="",-1,(H87-AVERAGE(H$4:H$1003))/STDEV(H$4:H$1003))</f>
        <v>-0.44534548725525847</v>
      </c>
      <c r="M87" s="11">
        <f>IF(I87="",-1,(I87-AVERAGE(I$4:I$1003))/STDEV(I$4:I$1003))</f>
        <v>6.1920476284938748E-2</v>
      </c>
      <c r="N87" s="11">
        <f>($J$2*J87+$K$2*K87+$L$2*L87+$M$2*M87+3*AVERAGE(J87:K87)+2*AVERAGE(L87:M87))/(SUM($J$2:$M$2)+5)</f>
        <v>-0.28205927306488138</v>
      </c>
      <c r="O87" s="11">
        <f>($J$2*J87+$K$2*K87+$L$2*L87+$M$2*M87+3*AVERAGE(J87:K87)+2*AVERAGE(L87:M87))/(SUM($J$2:$M$2)+5)+P87+Q87</f>
        <v>0.11794072693511862</v>
      </c>
      <c r="P87">
        <f>VLOOKUP(D87,COND!$A$2:$B$35,2,FALSE)</f>
        <v>0.5</v>
      </c>
      <c r="Q87">
        <f>VLOOKUP(C87,COND!$D$2:$E$14,2,FALSE)</f>
        <v>-0.1</v>
      </c>
      <c r="R87" s="11">
        <f>STANDARDIZE(O87,AVERAGE($O$4:$O$203),STDEV($O$4:$O$203))</f>
        <v>-1.7146092784757736E-2</v>
      </c>
      <c r="S87" s="14">
        <f>RANK(O87,$O$4:$O$1003)</f>
        <v>84</v>
      </c>
      <c r="T87" s="14">
        <f>RANK(R87,$R$4:$R$203)</f>
        <v>84</v>
      </c>
      <c r="U87">
        <f>IF(F87="",0,F87)+IF(G87="",0,G87)</f>
        <v>28</v>
      </c>
      <c r="V87">
        <f>MAX($U$4:$U$203)-U87</f>
        <v>97.300000000000011</v>
      </c>
      <c r="W87" t="e">
        <f>VLOOKUP(B87,Summary!$Q$3:$U$575,5,FALSE)</f>
        <v>#N/A</v>
      </c>
      <c r="X87" s="15">
        <f>AVERAGE(F87:G87)+AVERAGE(F87:G87)/(ABS(F87-G87))</f>
        <v>15.707317073170731</v>
      </c>
      <c r="Y87" s="15">
        <f>AVERAGE(H87:I87)+AVERAGE(H87:I87)/(ABS(I87-H87))</f>
        <v>171.86065759637188</v>
      </c>
    </row>
    <row r="88" spans="1:25" ht="15.75" thickBot="1">
      <c r="A88">
        <f>RANK($G88,$G$4:$G$1203)</f>
        <v>59</v>
      </c>
      <c r="B88" s="4" t="s">
        <v>407</v>
      </c>
      <c r="C88" t="str">
        <f>IF(ISNA(VLOOKUP($B88,Pitchers2!$B$1:$Y$1001,C$1,FALSE)),"",VLOOKUP($B88,Pitchers2!$B$1:$Y$1001,C$1,FALSE))</f>
        <v>SP</v>
      </c>
      <c r="D88">
        <f>IF(ISNA(VLOOKUP($B88,Pitchers2!$B$1:$Y$1001,D$1,FALSE)),"",VLOOKUP($B88,Pitchers2!$B$1:$Y$1001,D$1,FALSE)+1)</f>
        <v>32</v>
      </c>
      <c r="E88" t="str">
        <f>IF(ISNA(VLOOKUP($B88,Pitchers2!$B$1:$Y$1001,E$1,FALSE)),"",VLOOKUP($B88,Pitchers2!$B$1:$Y$1001,E$1,FALSE))</f>
        <v>PS(2)</v>
      </c>
      <c r="F88">
        <f>IF(ISNA(VLOOKUP($B88,Pitchers1!$B$1:$Y$991,F$1,FALSE)),"",VLOOKUP($B88,Pitchers1!$B$1:$Y$991,F$1,FALSE))</f>
        <v>29.1</v>
      </c>
      <c r="G88">
        <f>IF(ISNA(VLOOKUP($B88,Pitchers2!$B$1:$Y$1001,G$1,FALSE)),"",VLOOKUP($B88,Pitchers2!$B$1:$Y$1001,G$1,FALSE))</f>
        <v>23.4</v>
      </c>
      <c r="H88" s="16">
        <f>IF(ISNA(VLOOKUP($B88,Pitchers1!$B$1:$Y$991,H$1,FALSE)),"",VLOOKUP($B88,Pitchers1!$B$1:$Y$991,H$1,FALSE))</f>
        <v>143</v>
      </c>
      <c r="I88" s="16">
        <f>IF(ISNA(VLOOKUP($B88,Pitchers2!$B$1:$Y$1001,I$1,FALSE)),"",VLOOKUP($B88,Pitchers2!$B$1:$Y$1001,I$1,FALSE))</f>
        <v>149</v>
      </c>
      <c r="J88" s="11">
        <f>IF(F88="",-1,(F88-AVERAGE(F$4:F$1003))/STDEV(F$4:F$1003))</f>
        <v>0.51500952885483509</v>
      </c>
      <c r="K88" s="11">
        <f>IF(G88="",-1,(G88-AVERAGE(G$4:G$1003))/STDEV(G$4:G$1003))</f>
        <v>0.18132927553022229</v>
      </c>
      <c r="L88" s="11">
        <f>IF(H88="",-1,(H88-AVERAGE(H$4:H$1003))/STDEV(H$4:H$1003))</f>
        <v>-0.47222318222922194</v>
      </c>
      <c r="M88" s="11">
        <f>IF(I88="",-1,(I88-AVERAGE(I$4:I$1003))/STDEV(I$4:I$1003))</f>
        <v>-0.29289744986507155</v>
      </c>
      <c r="N88" s="11">
        <f>($J$2*J88+$K$2*K88+$L$2*L88+$M$2*M88+3*AVERAGE(J88:K88)+2*AVERAGE(L88:M88))/(SUM($J$2:$M$2)+5)</f>
        <v>1.121287407102526E-2</v>
      </c>
      <c r="O88" s="11">
        <f>($J$2*J88+$K$2*K88+$L$2*L88+$M$2*M88+3*AVERAGE(J88:K88)+2*AVERAGE(L88:M88))/(SUM($J$2:$M$2)+5)+P88+Q88</f>
        <v>0.11121287407102526</v>
      </c>
      <c r="P88">
        <f>VLOOKUP(D88,COND!$A$2:$B$35,2,FALSE)</f>
        <v>-0.1</v>
      </c>
      <c r="Q88">
        <f>VLOOKUP(C88,COND!$D$2:$E$14,2,FALSE)</f>
        <v>0.2</v>
      </c>
      <c r="R88" s="11">
        <f>STANDARDIZE(O88,AVERAGE($O$4:$O$203),STDEV($O$4:$O$203))</f>
        <v>-2.3623414404213349E-2</v>
      </c>
      <c r="S88" s="14">
        <f>RANK(O88,$O$4:$O$1003)</f>
        <v>85</v>
      </c>
      <c r="T88" s="14">
        <f>RANK(R88,$R$4:$R$203)</f>
        <v>85</v>
      </c>
      <c r="U88">
        <f>IF(F88="",0,F88)+IF(G88="",0,G88)</f>
        <v>52.5</v>
      </c>
      <c r="V88">
        <f>MAX($U$4:$U$203)-U88</f>
        <v>72.800000000000011</v>
      </c>
      <c r="W88" t="e">
        <f>VLOOKUP(B88,Summary!$Q$3:$U$575,5,FALSE)</f>
        <v>#N/A</v>
      </c>
      <c r="X88" s="15">
        <f>AVERAGE(F88:G88)+AVERAGE(F88:G88)/(ABS(F88-G88))</f>
        <v>30.855263157894733</v>
      </c>
      <c r="Y88" s="15">
        <f>AVERAGE(H88:I88)+AVERAGE(H88:I88)/(ABS(I88-H88))</f>
        <v>170.33333333333334</v>
      </c>
    </row>
    <row r="89" spans="1:25" ht="15.75" thickBot="1">
      <c r="A89">
        <f>RANK($G89,$G$4:$G$1203)</f>
        <v>158</v>
      </c>
      <c r="B89" s="4" t="s">
        <v>733</v>
      </c>
      <c r="C89" t="str">
        <f>IF(ISNA(VLOOKUP($B89,Pitchers2!$B$1:$Y$1001,C$1,FALSE)),"",VLOOKUP($B89,Pitchers2!$B$1:$Y$1001,C$1,FALSE))</f>
        <v>SP</v>
      </c>
      <c r="D89">
        <f>IF(ISNA(VLOOKUP($B89,Pitchers2!$B$1:$Y$1001,D$1,FALSE)),"",VLOOKUP($B89,Pitchers2!$B$1:$Y$1001,D$1,FALSE)+1)</f>
        <v>24</v>
      </c>
      <c r="E89" t="str">
        <f>IF(ISNA(VLOOKUP($B89,Pitchers2!$B$1:$Y$1001,E$1,FALSE)),"",VLOOKUP($B89,Pitchers2!$B$1:$Y$1001,E$1,FALSE))</f>
        <v>MAN</v>
      </c>
      <c r="F89" t="str">
        <f>IF(ISNA(VLOOKUP($B89,Pitchers1!$B$1:$Y$991,F$1,FALSE)),"",VLOOKUP($B89,Pitchers1!$B$1:$Y$991,F$1,FALSE))</f>
        <v/>
      </c>
      <c r="G89">
        <f>IF(ISNA(VLOOKUP($B89,Pitchers2!$B$1:$Y$1001,G$1,FALSE)),"",VLOOKUP($B89,Pitchers2!$B$1:$Y$1001,G$1,FALSE))</f>
        <v>8.8000000000000007</v>
      </c>
      <c r="H89" s="16" t="str">
        <f>IF(ISNA(VLOOKUP($B89,Pitchers1!$B$1:$Y$991,H$1,FALSE)),"",VLOOKUP($B89,Pitchers1!$B$1:$Y$991,H$1,FALSE))</f>
        <v/>
      </c>
      <c r="I89" s="16">
        <f>IF(ISNA(VLOOKUP($B89,Pitchers2!$B$1:$Y$1001,I$1,FALSE)),"",VLOOKUP($B89,Pitchers2!$B$1:$Y$1001,I$1,FALSE))</f>
        <v>192.09999999999991</v>
      </c>
      <c r="J89" s="11">
        <f>IF(F89="",-1,(F89-AVERAGE(F$4:F$1003))/STDEV(F$4:F$1003))</f>
        <v>-1</v>
      </c>
      <c r="K89" s="11">
        <f>IF(G89="",-1,(G89-AVERAGE(G$4:G$1003))/STDEV(G$4:G$1003))</f>
        <v>-0.83048323077257324</v>
      </c>
      <c r="L89" s="11">
        <f>IF(H89="",-1,(H89-AVERAGE(H$4:H$1003))/STDEV(H$4:H$1003))</f>
        <v>-1</v>
      </c>
      <c r="M89" s="11">
        <f>IF(I89="",-1,(I89-AVERAGE(I$4:I$1003))/STDEV(I$4:I$1003))</f>
        <v>7.9186555416325119E-2</v>
      </c>
      <c r="N89" s="11">
        <f>($J$2*J89+$K$2*K89+$L$2*L89+$M$2*M89+3*AVERAGE(J89:K89)+2*AVERAGE(L89:M89))/(SUM($J$2:$M$2)+5)</f>
        <v>-0.59024392996035369</v>
      </c>
      <c r="O89" s="11">
        <f>($J$2*J89+$K$2*K89+$L$2*L89+$M$2*M89+3*AVERAGE(J89:K89)+2*AVERAGE(L89:M89))/(SUM($J$2:$M$2)+5)+P89+Q89</f>
        <v>0.10975607003964633</v>
      </c>
      <c r="P89">
        <f>VLOOKUP(D89,COND!$A$2:$B$35,2,FALSE)</f>
        <v>0.5</v>
      </c>
      <c r="Q89">
        <f>VLOOKUP(C89,COND!$D$2:$E$14,2,FALSE)</f>
        <v>0.2</v>
      </c>
      <c r="R89" s="11">
        <f>STANDARDIZE(O89,AVERAGE($O$4:$O$203),STDEV($O$4:$O$203))</f>
        <v>-2.5025970084068049E-2</v>
      </c>
      <c r="S89" s="14">
        <f>RANK(O89,$O$4:$O$1003)</f>
        <v>86</v>
      </c>
      <c r="T89" s="14">
        <f>RANK(R89,$R$4:$R$203)</f>
        <v>86</v>
      </c>
      <c r="U89">
        <f>IF(F89="",0,F89)+IF(G89="",0,G89)</f>
        <v>8.8000000000000007</v>
      </c>
      <c r="V89">
        <f>MAX($U$4:$U$203)-U89</f>
        <v>116.50000000000001</v>
      </c>
      <c r="W89" t="e">
        <f>VLOOKUP(B89,Summary!$Q$3:$U$575,5,FALSE)</f>
        <v>#N/A</v>
      </c>
      <c r="X89" s="15" t="e">
        <f>AVERAGE(F89:G89)+AVERAGE(F89:G89)/(ABS(F89-G89))</f>
        <v>#VALUE!</v>
      </c>
      <c r="Y89" s="15" t="e">
        <f>AVERAGE(H89:I89)+AVERAGE(H89:I89)/(ABS(I89-H89))</f>
        <v>#VALUE!</v>
      </c>
    </row>
    <row r="90" spans="1:25" ht="15.75" thickBot="1">
      <c r="A90">
        <f>RANK($G90,$G$4:$G$1203)</f>
        <v>77</v>
      </c>
      <c r="B90" s="7" t="s">
        <v>153</v>
      </c>
      <c r="C90" t="str">
        <f>IF(ISNA(VLOOKUP($B90,Pitchers2!$B$1:$Y$1001,C$1,FALSE)),"",VLOOKUP($B90,Pitchers2!$B$1:$Y$1001,C$1,FALSE))</f>
        <v>SP</v>
      </c>
      <c r="D90">
        <f>IF(ISNA(VLOOKUP($B90,Pitchers2!$B$1:$Y$1001,D$1,FALSE)),"",VLOOKUP($B90,Pitchers2!$B$1:$Y$1001,D$1,FALSE)+1)</f>
        <v>30</v>
      </c>
      <c r="E90" t="str">
        <f>IF(ISNA(VLOOKUP($B90,Pitchers2!$B$1:$Y$1001,E$1,FALSE)),"",VLOOKUP($B90,Pitchers2!$B$1:$Y$1001,E$1,FALSE))</f>
        <v>NJ</v>
      </c>
      <c r="F90">
        <f>IF(ISNA(VLOOKUP($B90,Pitchers1!$B$1:$Y$991,F$1,FALSE)),"",VLOOKUP($B90,Pitchers1!$B$1:$Y$991,F$1,FALSE))</f>
        <v>11.7</v>
      </c>
      <c r="G90">
        <f>IF(ISNA(VLOOKUP($B90,Pitchers2!$B$1:$Y$1001,G$1,FALSE)),"",VLOOKUP($B90,Pitchers2!$B$1:$Y$1001,G$1,FALSE))</f>
        <v>20.2</v>
      </c>
      <c r="H90" s="16">
        <f>IF(ISNA(VLOOKUP($B90,Pitchers1!$B$1:$Y$991,H$1,FALSE)),"",VLOOKUP($B90,Pitchers1!$B$1:$Y$991,H$1,FALSE))</f>
        <v>194</v>
      </c>
      <c r="I90" s="16">
        <f>IF(ISNA(VLOOKUP($B90,Pitchers2!$B$1:$Y$1001,I$1,FALSE)),"",VLOOKUP($B90,Pitchers2!$B$1:$Y$1001,I$1,FALSE))</f>
        <v>175.09999999999991</v>
      </c>
      <c r="J90" s="11">
        <f>IF(F90="",-1,(F90-AVERAGE(F$4:F$1003))/STDEV(F$4:F$1003))</f>
        <v>-0.84670421447031186</v>
      </c>
      <c r="K90" s="11">
        <f>IF(G90="",-1,(G90-AVERAGE(G$4:G$1003))/STDEV(G$4:G$1003))</f>
        <v>-4.0437849138883569E-2</v>
      </c>
      <c r="L90" s="11">
        <f>IF(H90="",-1,(H90-AVERAGE(H$4:H$1003))/STDEV(H$4:H$1003))</f>
        <v>-1.5302367671843425E-2</v>
      </c>
      <c r="M90" s="11">
        <f>IF(I90="",-1,(I90-AVERAGE(I$4:I$1003))/STDEV(I$4:I$1003))</f>
        <v>-6.7575117200467383E-2</v>
      </c>
      <c r="N90" s="11">
        <f>($J$2*J90+$K$2*K90+$L$2*L90+$M$2*M90+3*AVERAGE(J90:K90)+2*AVERAGE(L90:M90))/(SUM($J$2:$M$2)+5)</f>
        <v>-0.19123346290220269</v>
      </c>
      <c r="O90" s="11">
        <f>($J$2*J90+$K$2*K90+$L$2*L90+$M$2*M90+3*AVERAGE(J90:K90)+2*AVERAGE(L90:M90))/(SUM($J$2:$M$2)+5)+P90+Q90</f>
        <v>0.10876653709779732</v>
      </c>
      <c r="P90">
        <f>VLOOKUP(D90,COND!$A$2:$B$35,2,FALSE)</f>
        <v>0.1</v>
      </c>
      <c r="Q90">
        <f>VLOOKUP(C90,COND!$D$2:$E$14,2,FALSE)</f>
        <v>0.2</v>
      </c>
      <c r="R90" s="11">
        <f>STANDARDIZE(O90,AVERAGE($O$4:$O$203),STDEV($O$4:$O$203))</f>
        <v>-2.5978654877698092E-2</v>
      </c>
      <c r="S90" s="14">
        <f>RANK(O90,$O$4:$O$1003)</f>
        <v>87</v>
      </c>
      <c r="T90" s="14">
        <f>RANK(R90,$R$4:$R$203)</f>
        <v>87</v>
      </c>
      <c r="U90">
        <f>IF(F90="",0,F90)+IF(G90="",0,G90)</f>
        <v>31.9</v>
      </c>
      <c r="V90">
        <f>MAX($U$4:$U$203)-U90</f>
        <v>93.4</v>
      </c>
      <c r="W90" t="e">
        <f>VLOOKUP(B90,Summary!$Q$3:$U$575,5,FALSE)</f>
        <v>#N/A</v>
      </c>
      <c r="X90" s="15">
        <f>AVERAGE(F90:G90)+AVERAGE(F90:G90)/(ABS(F90-G90))</f>
        <v>17.826470588235292</v>
      </c>
      <c r="Y90" s="15">
        <f>AVERAGE(H90:I90)+AVERAGE(H90:I90)/(ABS(I90-H90))</f>
        <v>194.31455026455018</v>
      </c>
    </row>
    <row r="91" spans="1:25" ht="15.75" thickBot="1">
      <c r="A91">
        <f>RANK($G91,$G$4:$G$1203)</f>
        <v>91</v>
      </c>
      <c r="B91" s="4" t="s">
        <v>483</v>
      </c>
      <c r="C91" t="str">
        <f>IF(ISNA(VLOOKUP($B91,Pitchers2!$B$1:$Y$1001,C$1,FALSE)),"",VLOOKUP($B91,Pitchers2!$B$1:$Y$1001,C$1,FALSE))</f>
        <v>SP</v>
      </c>
      <c r="D91">
        <f>IF(ISNA(VLOOKUP($B91,Pitchers2!$B$1:$Y$1001,D$1,FALSE)),"",VLOOKUP($B91,Pitchers2!$B$1:$Y$1001,D$1,FALSE)+1)</f>
        <v>28</v>
      </c>
      <c r="E91" t="str">
        <f>IF(ISNA(VLOOKUP($B91,Pitchers2!$B$1:$Y$1001,E$1,FALSE)),"",VLOOKUP($B91,Pitchers2!$B$1:$Y$1001,E$1,FALSE))</f>
        <v>NO</v>
      </c>
      <c r="F91">
        <f>IF(ISNA(VLOOKUP($B91,Pitchers1!$B$1:$Y$991,F$1,FALSE)),"",VLOOKUP($B91,Pitchers1!$B$1:$Y$991,F$1,FALSE))</f>
        <v>18.899999999999999</v>
      </c>
      <c r="G91">
        <f>IF(ISNA(VLOOKUP($B91,Pitchers2!$B$1:$Y$1001,G$1,FALSE)),"",VLOOKUP($B91,Pitchers2!$B$1:$Y$1001,G$1,FALSE))</f>
        <v>18.2</v>
      </c>
      <c r="H91" s="16">
        <f>IF(ISNA(VLOOKUP($B91,Pitchers1!$B$1:$Y$991,H$1,FALSE)),"",VLOOKUP($B91,Pitchers1!$B$1:$Y$991,H$1,FALSE))</f>
        <v>62.900000000000034</v>
      </c>
      <c r="I91" s="16">
        <f>IF(ISNA(VLOOKUP($B91,Pitchers2!$B$1:$Y$1001,I$1,FALSE)),"",VLOOKUP($B91,Pitchers2!$B$1:$Y$1001,I$1,FALSE))</f>
        <v>127.90000000000009</v>
      </c>
      <c r="J91" s="11">
        <f>IF(F91="",-1,(F91-AVERAGE(F$4:F$1003))/STDEV(F$4:F$1003))</f>
        <v>-0.28323645861163049</v>
      </c>
      <c r="K91" s="11">
        <f>IF(G91="",-1,(G91-AVERAGE(G$4:G$1003))/STDEV(G$4:G$1003))</f>
        <v>-0.17904230205707475</v>
      </c>
      <c r="L91" s="11">
        <f>IF(H91="",-1,(H91-AVERAGE(H$4:H$1003))/STDEV(H$4:H$1003))</f>
        <v>-1.1898576380340455</v>
      </c>
      <c r="M91" s="11">
        <f>IF(I91="",-1,(I91-AVERAGE(I$4:I$1003))/STDEV(I$4:I$1003))</f>
        <v>-0.47505458470120737</v>
      </c>
      <c r="N91" s="11">
        <f>($J$2*J91+$K$2*K91+$L$2*L91+$M$2*M91+3*AVERAGE(J91:K91)+2*AVERAGE(L91:M91))/(SUM($J$2:$M$2)+5)</f>
        <v>-0.4138190210002537</v>
      </c>
      <c r="O91" s="11">
        <f>($J$2*J91+$K$2*K91+$L$2*L91+$M$2*M91+3*AVERAGE(J91:K91)+2*AVERAGE(L91:M91))/(SUM($J$2:$M$2)+5)+P91+Q91</f>
        <v>8.6180978999746305E-2</v>
      </c>
      <c r="P91">
        <f>VLOOKUP(D91,COND!$A$2:$B$35,2,FALSE)</f>
        <v>0.3</v>
      </c>
      <c r="Q91">
        <f>VLOOKUP(C91,COND!$D$2:$E$14,2,FALSE)</f>
        <v>0.2</v>
      </c>
      <c r="R91" s="11">
        <f>STANDARDIZE(O91,AVERAGE($O$4:$O$203),STDEV($O$4:$O$203))</f>
        <v>-4.7723173777145092E-2</v>
      </c>
      <c r="S91" s="14">
        <f>RANK(O91,$O$4:$O$1003)</f>
        <v>88</v>
      </c>
      <c r="T91" s="14">
        <f>RANK(R91,$R$4:$R$203)</f>
        <v>88</v>
      </c>
      <c r="U91">
        <f>IF(F91="",0,F91)+IF(G91="",0,G91)</f>
        <v>37.099999999999994</v>
      </c>
      <c r="V91">
        <f>MAX($U$4:$U$203)-U91</f>
        <v>88.200000000000017</v>
      </c>
      <c r="W91" t="e">
        <f>VLOOKUP(B91,Summary!$Q$3:$U$575,5,FALSE)</f>
        <v>#N/A</v>
      </c>
      <c r="X91" s="15">
        <f>AVERAGE(F91:G91)+AVERAGE(F91:G91)/(ABS(F91-G91))</f>
        <v>45.050000000000018</v>
      </c>
      <c r="Y91" s="15">
        <f>AVERAGE(H91:I91)+AVERAGE(H91:I91)/(ABS(I91-H91))</f>
        <v>96.867692307692366</v>
      </c>
    </row>
    <row r="92" spans="1:25" ht="15.75" thickBot="1">
      <c r="A92">
        <f>RANK($G92,$G$4:$G$1203)</f>
        <v>107</v>
      </c>
      <c r="B92" s="7" t="s">
        <v>512</v>
      </c>
      <c r="C92" t="str">
        <f>IF(ISNA(VLOOKUP($B92,Pitchers2!$B$1:$Y$1001,C$1,FALSE)),"",VLOOKUP($B92,Pitchers2!$B$1:$Y$1001,C$1,FALSE))</f>
        <v>MR</v>
      </c>
      <c r="D92">
        <f>IF(ISNA(VLOOKUP($B92,Pitchers2!$B$1:$Y$1001,D$1,FALSE)),"",VLOOKUP($B92,Pitchers2!$B$1:$Y$1001,D$1,FALSE)+1)</f>
        <v>25</v>
      </c>
      <c r="E92" t="str">
        <f>IF(ISNA(VLOOKUP($B92,Pitchers2!$B$1:$Y$1001,E$1,FALSE)),"",VLOOKUP($B92,Pitchers2!$B$1:$Y$1001,E$1,FALSE))</f>
        <v>CL</v>
      </c>
      <c r="F92">
        <f>IF(ISNA(VLOOKUP($B92,Pitchers1!$B$1:$Y$991,F$1,FALSE)),"",VLOOKUP($B92,Pitchers1!$B$1:$Y$991,F$1,FALSE))</f>
        <v>18.2</v>
      </c>
      <c r="G92">
        <f>IF(ISNA(VLOOKUP($B92,Pitchers2!$B$1:$Y$1001,G$1,FALSE)),"",VLOOKUP($B92,Pitchers2!$B$1:$Y$1001,G$1,FALSE))</f>
        <v>16.3</v>
      </c>
      <c r="H92" s="16">
        <f>IF(ISNA(VLOOKUP($B92,Pitchers1!$B$1:$Y$991,H$1,FALSE)),"",VLOOKUP($B92,Pitchers1!$B$1:$Y$991,H$1,FALSE))</f>
        <v>148.10000000000002</v>
      </c>
      <c r="I92" s="16">
        <f>IF(ISNA(VLOOKUP($B92,Pitchers2!$B$1:$Y$1001,I$1,FALSE)),"",VLOOKUP($B92,Pitchers2!$B$1:$Y$1001,I$1,FALSE))</f>
        <v>152</v>
      </c>
      <c r="J92" s="11">
        <f>IF(F92="",-1,(F92-AVERAGE(F$4:F$1003))/STDEV(F$4:F$1003))</f>
        <v>-0.33801804598678004</v>
      </c>
      <c r="K92" s="11">
        <f>IF(G92="",-1,(G92-AVERAGE(G$4:G$1003))/STDEV(G$4:G$1003))</f>
        <v>-0.31071653232935631</v>
      </c>
      <c r="L92" s="11">
        <f>IF(H92="",-1,(H92-AVERAGE(H$4:H$1003))/STDEV(H$4:H$1003))</f>
        <v>-0.42653110077348388</v>
      </c>
      <c r="M92" s="11">
        <f>IF(I92="",-1,(I92-AVERAGE(I$4:I$1003))/STDEV(I$4:I$1003))</f>
        <v>-0.26699833116799054</v>
      </c>
      <c r="N92" s="11">
        <f>($J$2*J92+$K$2*K92+$L$2*L92+$M$2*M92+3*AVERAGE(J92:K92)+2*AVERAGE(L92:M92))/(SUM($J$2:$M$2)+5)</f>
        <v>-0.3155387286293509</v>
      </c>
      <c r="O92" s="11">
        <f>($J$2*J92+$K$2*K92+$L$2*L92+$M$2*M92+3*AVERAGE(J92:K92)+2*AVERAGE(L92:M92))/(SUM($J$2:$M$2)+5)+P92+Q92</f>
        <v>8.4461271370649099E-2</v>
      </c>
      <c r="P92">
        <f>VLOOKUP(D92,COND!$A$2:$B$35,2,FALSE)</f>
        <v>0.5</v>
      </c>
      <c r="Q92">
        <f>VLOOKUP(C92,COND!$D$2:$E$14,2,FALSE)</f>
        <v>-0.1</v>
      </c>
      <c r="R92" s="11">
        <f>STANDARDIZE(O92,AVERAGE($O$4:$O$203),STDEV($O$4:$O$203))</f>
        <v>-4.9378843071660079E-2</v>
      </c>
      <c r="S92" s="14">
        <f>RANK(O92,$O$4:$O$1003)</f>
        <v>89</v>
      </c>
      <c r="T92" s="14">
        <f>RANK(R92,$R$4:$R$203)</f>
        <v>89</v>
      </c>
      <c r="U92">
        <f>IF(F92="",0,F92)+IF(G92="",0,G92)</f>
        <v>34.5</v>
      </c>
      <c r="V92">
        <f>MAX($U$4:$U$203)-U92</f>
        <v>90.800000000000011</v>
      </c>
      <c r="W92" t="e">
        <f>VLOOKUP(B92,Summary!$Q$3:$U$575,5,FALSE)</f>
        <v>#N/A</v>
      </c>
      <c r="X92" s="15">
        <f>AVERAGE(F92:G92)+AVERAGE(F92:G92)/(ABS(F92-G92))</f>
        <v>26.328947368421062</v>
      </c>
      <c r="Y92" s="15">
        <f>AVERAGE(H92:I92)+AVERAGE(H92:I92)/(ABS(I92-H92))</f>
        <v>188.52435897435922</v>
      </c>
    </row>
    <row r="93" spans="1:25" ht="15.75" thickBot="1">
      <c r="A93">
        <f>RANK($G93,$G$4:$G$1203)</f>
        <v>109</v>
      </c>
      <c r="B93" s="4" t="s">
        <v>503</v>
      </c>
      <c r="C93" t="str">
        <f>IF(ISNA(VLOOKUP($B93,Pitchers2!$B$1:$Y$1001,C$1,FALSE)),"",VLOOKUP($B93,Pitchers2!$B$1:$Y$1001,C$1,FALSE))</f>
        <v>MR</v>
      </c>
      <c r="D93">
        <f>IF(ISNA(VLOOKUP($B93,Pitchers2!$B$1:$Y$1001,D$1,FALSE)),"",VLOOKUP($B93,Pitchers2!$B$1:$Y$1001,D$1,FALSE)+1)</f>
        <v>29</v>
      </c>
      <c r="E93" t="str">
        <f>IF(ISNA(VLOOKUP($B93,Pitchers2!$B$1:$Y$1001,E$1,FALSE)),"",VLOOKUP($B93,Pitchers2!$B$1:$Y$1001,E$1,FALSE))</f>
        <v>ARL</v>
      </c>
      <c r="F93">
        <f>IF(ISNA(VLOOKUP($B93,Pitchers1!$B$1:$Y$991,F$1,FALSE)),"",VLOOKUP($B93,Pitchers1!$B$1:$Y$991,F$1,FALSE))</f>
        <v>8.1</v>
      </c>
      <c r="G93">
        <f>IF(ISNA(VLOOKUP($B93,Pitchers2!$B$1:$Y$1001,G$1,FALSE)),"",VLOOKUP($B93,Pitchers2!$B$1:$Y$1001,G$1,FALSE))</f>
        <v>16</v>
      </c>
      <c r="H93" s="16">
        <f>IF(ISNA(VLOOKUP($B93,Pitchers1!$B$1:$Y$991,H$1,FALSE)),"",VLOOKUP($B93,Pitchers1!$B$1:$Y$991,H$1,FALSE))</f>
        <v>140</v>
      </c>
      <c r="I93" s="16">
        <f>IF(ISNA(VLOOKUP($B93,Pitchers2!$B$1:$Y$1001,I$1,FALSE)),"",VLOOKUP($B93,Pitchers2!$B$1:$Y$1001,I$1,FALSE))</f>
        <v>313.10000000000002</v>
      </c>
      <c r="J93" s="11">
        <f>IF(F93="",-1,(F93-AVERAGE(F$4:F$1003))/STDEV(F$4:F$1003))</f>
        <v>-1.1284380923996526</v>
      </c>
      <c r="K93" s="11">
        <f>IF(G93="",-1,(G93-AVERAGE(G$4:G$1003))/STDEV(G$4:G$1003))</f>
        <v>-0.33150720026708502</v>
      </c>
      <c r="L93" s="11">
        <f>IF(H93="",-1,(H93-AVERAGE(H$4:H$1003))/STDEV(H$4:H$1003))</f>
        <v>-0.49910087720318536</v>
      </c>
      <c r="M93" s="11">
        <f>IF(I93="",-1,(I93-AVERAGE(I$4:I$1003))/STDEV(I$4:I$1003))</f>
        <v>1.123784342865261</v>
      </c>
      <c r="N93" s="11">
        <f>($J$2*J93+$K$2*K93+$L$2*L93+$M$2*M93+3*AVERAGE(J93:K93)+2*AVERAGE(L93:M93))/(SUM($J$2:$M$2)+5)</f>
        <v>-2.9372708280928545E-2</v>
      </c>
      <c r="O93" s="11">
        <f>($J$2*J93+$K$2*K93+$L$2*L93+$M$2*M93+3*AVERAGE(J93:K93)+2*AVERAGE(L93:M93))/(SUM($J$2:$M$2)+5)+P93+Q93</f>
        <v>7.062729171907145E-2</v>
      </c>
      <c r="P93">
        <f>VLOOKUP(D93,COND!$A$2:$B$35,2,FALSE)</f>
        <v>0.2</v>
      </c>
      <c r="Q93">
        <f>VLOOKUP(C93,COND!$D$2:$E$14,2,FALSE)</f>
        <v>-0.1</v>
      </c>
      <c r="R93" s="11">
        <f>STANDARDIZE(O93,AVERAGE($O$4:$O$203),STDEV($O$4:$O$203))</f>
        <v>-6.2697674099982267E-2</v>
      </c>
      <c r="S93" s="14">
        <f>RANK(O93,$O$4:$O$1003)</f>
        <v>90</v>
      </c>
      <c r="T93" s="14">
        <f>RANK(R93,$R$4:$R$203)</f>
        <v>90</v>
      </c>
      <c r="U93">
        <f>IF(F93="",0,F93)+IF(G93="",0,G93)</f>
        <v>24.1</v>
      </c>
      <c r="V93">
        <f>MAX($U$4:$U$203)-U93</f>
        <v>101.20000000000002</v>
      </c>
      <c r="W93" t="e">
        <f>VLOOKUP(B93,Summary!$Q$3:$U$575,5,FALSE)</f>
        <v>#N/A</v>
      </c>
      <c r="X93" s="15">
        <f>AVERAGE(F93:G93)+AVERAGE(F93:G93)/(ABS(F93-G93))</f>
        <v>13.575316455696203</v>
      </c>
      <c r="Y93" s="15">
        <f>AVERAGE(H93:I93)+AVERAGE(H93:I93)/(ABS(I93-H93))</f>
        <v>227.85878105141538</v>
      </c>
    </row>
    <row r="94" spans="1:25" ht="15.75" thickBot="1">
      <c r="A94">
        <f>RANK($G94,$G$4:$G$1203)</f>
        <v>85</v>
      </c>
      <c r="B94" s="7" t="s">
        <v>550</v>
      </c>
      <c r="C94" t="str">
        <f>IF(ISNA(VLOOKUP($B94,Pitchers2!$B$1:$Y$1001,C$1,FALSE)),"",VLOOKUP($B94,Pitchers2!$B$1:$Y$1001,C$1,FALSE))</f>
        <v>SP</v>
      </c>
      <c r="D94">
        <f>IF(ISNA(VLOOKUP($B94,Pitchers2!$B$1:$Y$1001,D$1,FALSE)),"",VLOOKUP($B94,Pitchers2!$B$1:$Y$1001,D$1,FALSE)+1)</f>
        <v>28</v>
      </c>
      <c r="E94" t="str">
        <f>IF(ISNA(VLOOKUP($B94,Pitchers2!$B$1:$Y$1001,E$1,FALSE)),"",VLOOKUP($B94,Pitchers2!$B$1:$Y$1001,E$1,FALSE))</f>
        <v>REN</v>
      </c>
      <c r="F94">
        <f>IF(ISNA(VLOOKUP($B94,Pitchers1!$B$1:$Y$991,F$1,FALSE)),"",VLOOKUP($B94,Pitchers1!$B$1:$Y$991,F$1,FALSE))</f>
        <v>13.8</v>
      </c>
      <c r="G94">
        <f>IF(ISNA(VLOOKUP($B94,Pitchers2!$B$1:$Y$1001,G$1,FALSE)),"",VLOOKUP($B94,Pitchers2!$B$1:$Y$1001,G$1,FALSE))</f>
        <v>18.5</v>
      </c>
      <c r="H94" s="16">
        <f>IF(ISNA(VLOOKUP($B94,Pitchers1!$B$1:$Y$991,H$1,FALSE)),"",VLOOKUP($B94,Pitchers1!$B$1:$Y$991,H$1,FALSE))</f>
        <v>60.900000000000034</v>
      </c>
      <c r="I94" s="16">
        <f>IF(ISNA(VLOOKUP($B94,Pitchers2!$B$1:$Y$1001,I$1,FALSE)),"",VLOOKUP($B94,Pitchers2!$B$1:$Y$1001,I$1,FALSE))</f>
        <v>145</v>
      </c>
      <c r="J94" s="11">
        <f>IF(F94="",-1,(F94-AVERAGE(F$4:F$1003))/STDEV(F$4:F$1003))</f>
        <v>-0.68235945234486306</v>
      </c>
      <c r="K94" s="11">
        <f>IF(G94="",-1,(G94-AVERAGE(G$4:G$1003))/STDEV(G$4:G$1003))</f>
        <v>-0.15825163411934604</v>
      </c>
      <c r="L94" s="11">
        <f>IF(H94="",-1,(H94-AVERAGE(H$4:H$1003))/STDEV(H$4:H$1003))</f>
        <v>-1.207776101350021</v>
      </c>
      <c r="M94" s="11">
        <f>IF(I94="",-1,(I94-AVERAGE(I$4:I$1003))/STDEV(I$4:I$1003))</f>
        <v>-0.32742960812784627</v>
      </c>
      <c r="N94" s="11">
        <f>($J$2*J94+$K$2*K94+$L$2*L94+$M$2*M94+3*AVERAGE(J94:K94)+2*AVERAGE(L94:M94))/(SUM($J$2:$M$2)+5)</f>
        <v>-0.43267092915034028</v>
      </c>
      <c r="O94" s="11">
        <f>($J$2*J94+$K$2*K94+$L$2*L94+$M$2*M94+3*AVERAGE(J94:K94)+2*AVERAGE(L94:M94))/(SUM($J$2:$M$2)+5)+P94+Q94</f>
        <v>6.7329070849659722E-2</v>
      </c>
      <c r="P94">
        <f>VLOOKUP(D94,COND!$A$2:$B$35,2,FALSE)</f>
        <v>0.3</v>
      </c>
      <c r="Q94">
        <f>VLOOKUP(C94,COND!$D$2:$E$14,2,FALSE)</f>
        <v>0.2</v>
      </c>
      <c r="R94" s="11">
        <f>STANDARDIZE(O94,AVERAGE($O$4:$O$203),STDEV($O$4:$O$203))</f>
        <v>-6.5873076085539689E-2</v>
      </c>
      <c r="S94" s="14">
        <f>RANK(O94,$O$4:$O$1003)</f>
        <v>91</v>
      </c>
      <c r="T94" s="14">
        <f>RANK(R94,$R$4:$R$203)</f>
        <v>91</v>
      </c>
      <c r="U94">
        <f>IF(F94="",0,F94)+IF(G94="",0,G94)</f>
        <v>32.299999999999997</v>
      </c>
      <c r="V94">
        <f>MAX($U$4:$U$203)-U94</f>
        <v>93.000000000000014</v>
      </c>
      <c r="W94" t="e">
        <f>VLOOKUP(B94,Summary!$Q$3:$U$575,5,FALSE)</f>
        <v>#N/A</v>
      </c>
      <c r="X94" s="15">
        <f>AVERAGE(F94:G94)+AVERAGE(F94:G94)/(ABS(F94-G94))</f>
        <v>19.586170212765957</v>
      </c>
      <c r="Y94" s="15">
        <f>AVERAGE(H94:I94)+AVERAGE(H94:I94)/(ABS(I94-H94))</f>
        <v>104.17413793103449</v>
      </c>
    </row>
    <row r="95" spans="1:25" ht="15.75" thickBot="1">
      <c r="A95">
        <f>RANK($G95,$G$4:$G$1203)</f>
        <v>55</v>
      </c>
      <c r="B95" s="4" t="s">
        <v>325</v>
      </c>
      <c r="C95" t="str">
        <f>IF(ISNA(VLOOKUP($B95,Pitchers2!$B$1:$Y$1001,C$1,FALSE)),"",VLOOKUP($B95,Pitchers2!$B$1:$Y$1001,C$1,FALSE))</f>
        <v>SP</v>
      </c>
      <c r="D95">
        <f>IF(ISNA(VLOOKUP($B95,Pitchers2!$B$1:$Y$1001,D$1,FALSE)),"",VLOOKUP($B95,Pitchers2!$B$1:$Y$1001,D$1,FALSE)+1)</f>
        <v>30</v>
      </c>
      <c r="E95" t="str">
        <f>IF(ISNA(VLOOKUP($B95,Pitchers2!$B$1:$Y$1001,E$1,FALSE)),"",VLOOKUP($B95,Pitchers2!$B$1:$Y$1001,E$1,FALSE))</f>
        <v>PS</v>
      </c>
      <c r="F95">
        <f>IF(ISNA(VLOOKUP($B95,Pitchers1!$B$1:$Y$991,F$1,FALSE)),"",VLOOKUP($B95,Pitchers1!$B$1:$Y$991,F$1,FALSE))</f>
        <v>15.6</v>
      </c>
      <c r="G95">
        <f>IF(ISNA(VLOOKUP($B95,Pitchers2!$B$1:$Y$1001,G$1,FALSE)),"",VLOOKUP($B95,Pitchers2!$B$1:$Y$1001,G$1,FALSE))</f>
        <v>24.8</v>
      </c>
      <c r="H95" s="16">
        <f>IF(ISNA(VLOOKUP($B95,Pitchers1!$B$1:$Y$991,H$1,FALSE)),"",VLOOKUP($B95,Pitchers1!$B$1:$Y$991,H$1,FALSE))</f>
        <v>123.90000000000009</v>
      </c>
      <c r="I95" s="16">
        <f>IF(ISNA(VLOOKUP($B95,Pitchers2!$B$1:$Y$1001,I$1,FALSE)),"",VLOOKUP($B95,Pitchers2!$B$1:$Y$1001,I$1,FALSE))</f>
        <v>121.09999999999991</v>
      </c>
      <c r="J95" s="11">
        <f>IF(F95="",-1,(F95-AVERAGE(F$4:F$1003))/STDEV(F$4:F$1003))</f>
        <v>-0.54149251338019277</v>
      </c>
      <c r="K95" s="11">
        <f>IF(G95="",-1,(G95-AVERAGE(G$4:G$1003))/STDEV(G$4:G$1003))</f>
        <v>0.2783523925729563</v>
      </c>
      <c r="L95" s="11">
        <f>IF(H95="",-1,(H95-AVERAGE(H$4:H$1003))/STDEV(H$4:H$1003))</f>
        <v>-0.64334450689678835</v>
      </c>
      <c r="M95" s="11">
        <f>IF(I95="",-1,(I95-AVERAGE(I$4:I$1003))/STDEV(I$4:I$1003))</f>
        <v>-0.53375925374792588</v>
      </c>
      <c r="N95" s="11">
        <f>($J$2*J95+$K$2*K95+$L$2*L95+$M$2*M95+3*AVERAGE(J95:K95)+2*AVERAGE(L95:M95))/(SUM($J$2:$M$2)+5)</f>
        <v>-0.23969904525766222</v>
      </c>
      <c r="O95" s="11">
        <f>($J$2*J95+$K$2*K95+$L$2*L95+$M$2*M95+3*AVERAGE(J95:K95)+2*AVERAGE(L95:M95))/(SUM($J$2:$M$2)+5)+P95+Q95</f>
        <v>6.0300954742337792E-2</v>
      </c>
      <c r="P95">
        <f>VLOOKUP(D95,COND!$A$2:$B$35,2,FALSE)</f>
        <v>0.1</v>
      </c>
      <c r="Q95">
        <f>VLOOKUP(C95,COND!$D$2:$E$14,2,FALSE)</f>
        <v>0.2</v>
      </c>
      <c r="R95" s="11">
        <f>STANDARDIZE(O95,AVERAGE($O$4:$O$203),STDEV($O$4:$O$203))</f>
        <v>-7.2639479769686738E-2</v>
      </c>
      <c r="S95" s="14">
        <f>RANK(O95,$O$4:$O$1003)</f>
        <v>92</v>
      </c>
      <c r="T95" s="14">
        <f>RANK(R95,$R$4:$R$203)</f>
        <v>92</v>
      </c>
      <c r="U95">
        <f>IF(F95="",0,F95)+IF(G95="",0,G95)</f>
        <v>40.4</v>
      </c>
      <c r="V95">
        <f>MAX($U$4:$U$203)-U95</f>
        <v>84.9</v>
      </c>
      <c r="W95" t="e">
        <f>VLOOKUP(B95,Summary!$Q$3:$U$575,5,FALSE)</f>
        <v>#N/A</v>
      </c>
      <c r="X95" s="15">
        <f>AVERAGE(F95:G95)+AVERAGE(F95:G95)/(ABS(F95-G95))</f>
        <v>22.395652173913042</v>
      </c>
      <c r="Y95" s="15">
        <f>AVERAGE(H95:I95)+AVERAGE(H95:I95)/(ABS(I95-H95))</f>
        <v>166.24999999999716</v>
      </c>
    </row>
    <row r="96" spans="1:25" ht="15.75" thickBot="1">
      <c r="A96">
        <f>RANK($G96,$G$4:$G$1203)</f>
        <v>77</v>
      </c>
      <c r="B96" s="4" t="s">
        <v>493</v>
      </c>
      <c r="C96" t="str">
        <f>IF(ISNA(VLOOKUP($B96,Pitchers2!$B$1:$Y$1001,C$1,FALSE)),"",VLOOKUP($B96,Pitchers2!$B$1:$Y$1001,C$1,FALSE))</f>
        <v>MR</v>
      </c>
      <c r="D96">
        <f>IF(ISNA(VLOOKUP($B96,Pitchers2!$B$1:$Y$1001,D$1,FALSE)),"",VLOOKUP($B96,Pitchers2!$B$1:$Y$1001,D$1,FALSE)+1)</f>
        <v>28</v>
      </c>
      <c r="E96" t="str">
        <f>IF(ISNA(VLOOKUP($B96,Pitchers2!$B$1:$Y$1001,E$1,FALSE)),"",VLOOKUP($B96,Pitchers2!$B$1:$Y$1001,E$1,FALSE))</f>
        <v>REN</v>
      </c>
      <c r="F96">
        <f>IF(ISNA(VLOOKUP($B96,Pitchers1!$B$1:$Y$991,F$1,FALSE)),"",VLOOKUP($B96,Pitchers1!$B$1:$Y$991,F$1,FALSE))</f>
        <v>16.8</v>
      </c>
      <c r="G96">
        <f>IF(ISNA(VLOOKUP($B96,Pitchers2!$B$1:$Y$1001,G$1,FALSE)),"",VLOOKUP($B96,Pitchers2!$B$1:$Y$1001,G$1,FALSE))</f>
        <v>20.2</v>
      </c>
      <c r="H96" s="16">
        <f>IF(ISNA(VLOOKUP($B96,Pitchers1!$B$1:$Y$991,H$1,FALSE)),"",VLOOKUP($B96,Pitchers1!$B$1:$Y$991,H$1,FALSE))</f>
        <v>223.89999999999998</v>
      </c>
      <c r="I96" s="16">
        <f>IF(ISNA(VLOOKUP($B96,Pitchers2!$B$1:$Y$1001,I$1,FALSE)),"",VLOOKUP($B96,Pitchers2!$B$1:$Y$1001,I$1,FALSE))</f>
        <v>156.10000000000002</v>
      </c>
      <c r="J96" s="11">
        <f>IF(F96="",-1,(F96-AVERAGE(F$4:F$1003))/STDEV(F$4:F$1003))</f>
        <v>-0.44758122073707907</v>
      </c>
      <c r="K96" s="11">
        <f>IF(G96="",-1,(G96-AVERAGE(G$4:G$1003))/STDEV(G$4:G$1003))</f>
        <v>-4.0437849138883569E-2</v>
      </c>
      <c r="L96" s="11">
        <f>IF(H96="",-1,(H96-AVERAGE(H$4:H$1003))/STDEV(H$4:H$1003))</f>
        <v>0.25257865890199199</v>
      </c>
      <c r="M96" s="11">
        <f>IF(I96="",-1,(I96-AVERAGE(I$4:I$1003))/STDEV(I$4:I$1003))</f>
        <v>-0.23160286894864626</v>
      </c>
      <c r="N96" s="11">
        <f>($J$2*J96+$K$2*K96+$L$2*L96+$M$2*M96+3*AVERAGE(J96:K96)+2*AVERAGE(L96:M96))/(SUM($J$2:$M$2)+5)</f>
        <v>-0.13973448140077774</v>
      </c>
      <c r="O96" s="11">
        <f>($J$2*J96+$K$2*K96+$L$2*L96+$M$2*M96+3*AVERAGE(J96:K96)+2*AVERAGE(L96:M96))/(SUM($J$2:$M$2)+5)+P96+Q96</f>
        <v>6.0265518599222245E-2</v>
      </c>
      <c r="P96">
        <f>VLOOKUP(D96,COND!$A$2:$B$35,2,FALSE)</f>
        <v>0.3</v>
      </c>
      <c r="Q96">
        <f>VLOOKUP(C96,COND!$D$2:$E$14,2,FALSE)</f>
        <v>-0.1</v>
      </c>
      <c r="R96" s="11">
        <f>STANDARDIZE(O96,AVERAGE($O$4:$O$203),STDEV($O$4:$O$203))</f>
        <v>-7.2673596344550839E-2</v>
      </c>
      <c r="S96" s="14">
        <f>RANK(O96,$O$4:$O$1003)</f>
        <v>93</v>
      </c>
      <c r="T96" s="14">
        <f>RANK(R96,$R$4:$R$203)</f>
        <v>93</v>
      </c>
      <c r="U96">
        <f>IF(F96="",0,F96)+IF(G96="",0,G96)</f>
        <v>37</v>
      </c>
      <c r="V96">
        <f>MAX($U$4:$U$203)-U96</f>
        <v>88.300000000000011</v>
      </c>
      <c r="W96" t="e">
        <f>VLOOKUP(B96,Summary!$Q$3:$U$575,5,FALSE)</f>
        <v>#N/A</v>
      </c>
      <c r="X96" s="15">
        <f>AVERAGE(F96:G96)+AVERAGE(F96:G96)/(ABS(F96-G96))</f>
        <v>23.941176470588239</v>
      </c>
      <c r="Y96" s="15">
        <f>AVERAGE(H96:I96)+AVERAGE(H96:I96)/(ABS(I96-H96))</f>
        <v>192.8023598820059</v>
      </c>
    </row>
    <row r="97" spans="1:25" ht="15.75" thickBot="1">
      <c r="A97">
        <f>RANK($G97,$G$4:$G$1203)</f>
        <v>62</v>
      </c>
      <c r="B97" s="7" t="s">
        <v>411</v>
      </c>
      <c r="C97" t="str">
        <f>IF(ISNA(VLOOKUP($B97,Pitchers2!$B$1:$Y$1001,C$1,FALSE)),"",VLOOKUP($B97,Pitchers2!$B$1:$Y$1001,C$1,FALSE))</f>
        <v>MR</v>
      </c>
      <c r="D97">
        <f>IF(ISNA(VLOOKUP($B97,Pitchers2!$B$1:$Y$1001,D$1,FALSE)),"",VLOOKUP($B97,Pitchers2!$B$1:$Y$1001,D$1,FALSE)+1)</f>
        <v>27</v>
      </c>
      <c r="E97" t="str">
        <f>IF(ISNA(VLOOKUP($B97,Pitchers2!$B$1:$Y$1001,E$1,FALSE)),"",VLOOKUP($B97,Pitchers2!$B$1:$Y$1001,E$1,FALSE))</f>
        <v>KEN</v>
      </c>
      <c r="F97">
        <f>IF(ISNA(VLOOKUP($B97,Pitchers1!$B$1:$Y$991,F$1,FALSE)),"",VLOOKUP($B97,Pitchers1!$B$1:$Y$991,F$1,FALSE))</f>
        <v>9.8000000000000007</v>
      </c>
      <c r="G97">
        <f>IF(ISNA(VLOOKUP($B97,Pitchers2!$B$1:$Y$1001,G$1,FALSE)),"",VLOOKUP($B97,Pitchers2!$B$1:$Y$1001,G$1,FALSE))</f>
        <v>23</v>
      </c>
      <c r="H97" s="16">
        <f>IF(ISNA(VLOOKUP($B97,Pitchers1!$B$1:$Y$991,H$1,FALSE)),"",VLOOKUP($B97,Pitchers1!$B$1:$Y$991,H$1,FALSE))</f>
        <v>82</v>
      </c>
      <c r="I97" s="16">
        <f>IF(ISNA(VLOOKUP($B97,Pitchers2!$B$1:$Y$1001,I$1,FALSE)),"",VLOOKUP($B97,Pitchers2!$B$1:$Y$1001,I$1,FALSE))</f>
        <v>179.89999999999998</v>
      </c>
      <c r="J97" s="11">
        <f>IF(F97="",-1,(F97-AVERAGE(F$4:F$1003))/STDEV(F$4:F$1003))</f>
        <v>-0.99539709448857494</v>
      </c>
      <c r="K97" s="11">
        <f>IF(G97="",-1,(G97-AVERAGE(G$4:G$1003))/STDEV(G$4:G$1003))</f>
        <v>0.15360838494658416</v>
      </c>
      <c r="L97" s="11">
        <f>IF(H97="",-1,(H97-AVERAGE(H$4:H$1003))/STDEV(H$4:H$1003))</f>
        <v>-1.0187363133664786</v>
      </c>
      <c r="M97" s="11">
        <f>IF(I97="",-1,(I97-AVERAGE(I$4:I$1003))/STDEV(I$4:I$1003))</f>
        <v>-2.6136527285137146E-2</v>
      </c>
      <c r="N97" s="11">
        <f>($J$2*J97+$K$2*K97+$L$2*L97+$M$2*M97+3*AVERAGE(J97:K97)+2*AVERAGE(L97:M97))/(SUM($J$2:$M$2)+5)</f>
        <v>-0.25141233706346283</v>
      </c>
      <c r="O97" s="11">
        <f>($J$2*J97+$K$2*K97+$L$2*L97+$M$2*M97+3*AVERAGE(J97:K97)+2*AVERAGE(L97:M97))/(SUM($J$2:$M$2)+5)+P97+Q97</f>
        <v>4.8587662936537185E-2</v>
      </c>
      <c r="P97">
        <f>VLOOKUP(D97,COND!$A$2:$B$35,2,FALSE)</f>
        <v>0.4</v>
      </c>
      <c r="Q97">
        <f>VLOOKUP(C97,COND!$D$2:$E$14,2,FALSE)</f>
        <v>-0.1</v>
      </c>
      <c r="R97" s="11">
        <f>STANDARDIZE(O97,AVERAGE($O$4:$O$203),STDEV($O$4:$O$203))</f>
        <v>-8.3916592955920022E-2</v>
      </c>
      <c r="S97" s="14">
        <f>RANK(O97,$O$4:$O$1003)</f>
        <v>94</v>
      </c>
      <c r="T97" s="14">
        <f>RANK(R97,$R$4:$R$203)</f>
        <v>94</v>
      </c>
      <c r="U97">
        <f>IF(F97="",0,F97)+IF(G97="",0,G97)</f>
        <v>32.799999999999997</v>
      </c>
      <c r="V97">
        <f>MAX($U$4:$U$203)-U97</f>
        <v>92.500000000000014</v>
      </c>
      <c r="W97" t="e">
        <f>VLOOKUP(B97,Summary!$Q$3:$U$575,5,FALSE)</f>
        <v>#N/A</v>
      </c>
      <c r="X97" s="15">
        <f>AVERAGE(F97:G97)+AVERAGE(F97:G97)/(ABS(F97-G97))</f>
        <v>17.642424242424241</v>
      </c>
      <c r="Y97" s="15">
        <f>AVERAGE(H97:I97)+AVERAGE(H97:I97)/(ABS(I97-H97))</f>
        <v>132.28758937691521</v>
      </c>
    </row>
    <row r="98" spans="1:25" ht="15.75" thickBot="1">
      <c r="A98">
        <f>RANK($G98,$G$4:$G$1203)</f>
        <v>111</v>
      </c>
      <c r="B98" s="4" t="s">
        <v>422</v>
      </c>
      <c r="C98" t="str">
        <f>IF(ISNA(VLOOKUP($B98,Pitchers2!$B$1:$Y$1001,C$1,FALSE)),"",VLOOKUP($B98,Pitchers2!$B$1:$Y$1001,C$1,FALSE))</f>
        <v>MR</v>
      </c>
      <c r="D98">
        <f>IF(ISNA(VLOOKUP($B98,Pitchers2!$B$1:$Y$1001,D$1,FALSE)),"",VLOOKUP($B98,Pitchers2!$B$1:$Y$1001,D$1,FALSE)+1)</f>
        <v>29</v>
      </c>
      <c r="E98" t="str">
        <f>IF(ISNA(VLOOKUP($B98,Pitchers2!$B$1:$Y$1001,E$1,FALSE)),"",VLOOKUP($B98,Pitchers2!$B$1:$Y$1001,E$1,FALSE))</f>
        <v>AUR</v>
      </c>
      <c r="F98">
        <f>IF(ISNA(VLOOKUP($B98,Pitchers1!$B$1:$Y$991,F$1,FALSE)),"",VLOOKUP($B98,Pitchers1!$B$1:$Y$991,F$1,FALSE))</f>
        <v>17.7</v>
      </c>
      <c r="G98">
        <f>IF(ISNA(VLOOKUP($B98,Pitchers2!$B$1:$Y$1001,G$1,FALSE)),"",VLOOKUP($B98,Pitchers2!$B$1:$Y$1001,G$1,FALSE))</f>
        <v>15.6</v>
      </c>
      <c r="H98" s="16">
        <f>IF(ISNA(VLOOKUP($B98,Pitchers1!$B$1:$Y$991,H$1,FALSE)),"",VLOOKUP($B98,Pitchers1!$B$1:$Y$991,H$1,FALSE))</f>
        <v>179.10000000000002</v>
      </c>
      <c r="I98" s="16">
        <f>IF(ISNA(VLOOKUP($B98,Pitchers2!$B$1:$Y$1001,I$1,FALSE)),"",VLOOKUP($B98,Pitchers2!$B$1:$Y$1001,I$1,FALSE))</f>
        <v>241.89999999999998</v>
      </c>
      <c r="J98" s="11">
        <f>IF(F98="",-1,(F98-AVERAGE(F$4:F$1003))/STDEV(F$4:F$1003))</f>
        <v>-0.37714775125474398</v>
      </c>
      <c r="K98" s="11">
        <f>IF(G98="",-1,(G98-AVERAGE(G$4:G$1003))/STDEV(G$4:G$1003))</f>
        <v>-0.35922809085072327</v>
      </c>
      <c r="L98" s="11">
        <f>IF(H98="",-1,(H98-AVERAGE(H$4:H$1003))/STDEV(H$4:H$1003))</f>
        <v>-0.14879491937586165</v>
      </c>
      <c r="M98" s="11">
        <f>IF(I98="",-1,(I98-AVERAGE(I$4:I$1003))/STDEV(I$4:I$1003))</f>
        <v>0.50911192578787079</v>
      </c>
      <c r="N98" s="11">
        <f>($J$2*J98+$K$2*K98+$L$2*L98+$M$2*M98+3*AVERAGE(J98:K98)+2*AVERAGE(L98:M98))/(SUM($J$2:$M$2)+5)</f>
        <v>-5.9332843822113498E-2</v>
      </c>
      <c r="O98" s="11">
        <f>($J$2*J98+$K$2*K98+$L$2*L98+$M$2*M98+3*AVERAGE(J98:K98)+2*AVERAGE(L98:M98))/(SUM($J$2:$M$2)+5)+P98+Q98</f>
        <v>4.0667156177886493E-2</v>
      </c>
      <c r="P98">
        <f>VLOOKUP(D98,COND!$A$2:$B$35,2,FALSE)</f>
        <v>0.2</v>
      </c>
      <c r="Q98">
        <f>VLOOKUP(C98,COND!$D$2:$E$14,2,FALSE)</f>
        <v>-0.1</v>
      </c>
      <c r="R98" s="11">
        <f>STANDARDIZE(O98,AVERAGE($O$4:$O$203),STDEV($O$4:$O$203))</f>
        <v>-9.1542156519989745E-2</v>
      </c>
      <c r="S98" s="14">
        <f>RANK(O98,$O$4:$O$1003)</f>
        <v>95</v>
      </c>
      <c r="T98" s="14">
        <f>RANK(R98,$R$4:$R$203)</f>
        <v>95</v>
      </c>
      <c r="U98">
        <f>IF(F98="",0,F98)+IF(G98="",0,G98)</f>
        <v>33.299999999999997</v>
      </c>
      <c r="V98">
        <f>MAX($U$4:$U$203)-U98</f>
        <v>92.000000000000014</v>
      </c>
      <c r="W98" t="e">
        <f>VLOOKUP(B98,Summary!$Q$3:$U$575,5,FALSE)</f>
        <v>#N/A</v>
      </c>
      <c r="X98" s="15">
        <f>AVERAGE(F98:G98)+AVERAGE(F98:G98)/(ABS(F98-G98))</f>
        <v>24.578571428571429</v>
      </c>
      <c r="Y98" s="15">
        <f>AVERAGE(H98:I98)+AVERAGE(H98:I98)/(ABS(I98-H98))</f>
        <v>213.85191082802547</v>
      </c>
    </row>
    <row r="99" spans="1:25" ht="15.75" thickBot="1">
      <c r="A99">
        <f>RANK($G99,$G$4:$G$1203)</f>
        <v>98</v>
      </c>
      <c r="B99" s="7" t="s">
        <v>543</v>
      </c>
      <c r="C99" t="str">
        <f>IF(ISNA(VLOOKUP($B99,Pitchers2!$B$1:$Y$1001,C$1,FALSE)),"",VLOOKUP($B99,Pitchers2!$B$1:$Y$1001,C$1,FALSE))</f>
        <v>MR</v>
      </c>
      <c r="D99">
        <f>IF(ISNA(VLOOKUP($B99,Pitchers2!$B$1:$Y$1001,D$1,FALSE)),"",VLOOKUP($B99,Pitchers2!$B$1:$Y$1001,D$1,FALSE)+1)</f>
        <v>25</v>
      </c>
      <c r="E99" t="str">
        <f>IF(ISNA(VLOOKUP($B99,Pitchers2!$B$1:$Y$1001,E$1,FALSE)),"",VLOOKUP($B99,Pitchers2!$B$1:$Y$1001,E$1,FALSE))</f>
        <v>FLA</v>
      </c>
      <c r="F99">
        <f>IF(ISNA(VLOOKUP($B99,Pitchers1!$B$1:$Y$991,F$1,FALSE)),"",VLOOKUP($B99,Pitchers1!$B$1:$Y$991,F$1,FALSE))</f>
        <v>16.600000000000001</v>
      </c>
      <c r="G99">
        <f>IF(ISNA(VLOOKUP($B99,Pitchers2!$B$1:$Y$1001,G$1,FALSE)),"",VLOOKUP($B99,Pitchers2!$B$1:$Y$1001,G$1,FALSE))</f>
        <v>17.3</v>
      </c>
      <c r="H99" s="16">
        <f>IF(ISNA(VLOOKUP($B99,Pitchers1!$B$1:$Y$991,H$1,FALSE)),"",VLOOKUP($B99,Pitchers1!$B$1:$Y$991,H$1,FALSE))</f>
        <v>127.89999999999998</v>
      </c>
      <c r="I99" s="16">
        <f>IF(ISNA(VLOOKUP($B99,Pitchers2!$B$1:$Y$1001,I$1,FALSE)),"",VLOOKUP($B99,Pitchers2!$B$1:$Y$1001,I$1,FALSE))</f>
        <v>137.89999999999998</v>
      </c>
      <c r="J99" s="11">
        <f>IF(F99="",-1,(F99-AVERAGE(F$4:F$1003))/STDEV(F$4:F$1003))</f>
        <v>-0.46323310284426461</v>
      </c>
      <c r="K99" s="11">
        <f>IF(G99="",-1,(G99-AVERAGE(G$4:G$1003))/STDEV(G$4:G$1003))</f>
        <v>-0.24141430587026069</v>
      </c>
      <c r="L99" s="11">
        <f>IF(H99="",-1,(H99-AVERAGE(H$4:H$1003))/STDEV(H$4:H$1003))</f>
        <v>-0.60750758026483809</v>
      </c>
      <c r="M99" s="11">
        <f>IF(I99="",-1,(I99-AVERAGE(I$4:I$1003))/STDEV(I$4:I$1003))</f>
        <v>-0.38872418904427158</v>
      </c>
      <c r="N99" s="11">
        <f>($J$2*J99+$K$2*K99+$L$2*L99+$M$2*M99+3*AVERAGE(J99:K99)+2*AVERAGE(L99:M99))/(SUM($J$2:$M$2)+5)</f>
        <v>-0.37241204486861418</v>
      </c>
      <c r="O99" s="11">
        <f>($J$2*J99+$K$2*K99+$L$2*L99+$M$2*M99+3*AVERAGE(J99:K99)+2*AVERAGE(L99:M99))/(SUM($J$2:$M$2)+5)+P99+Q99</f>
        <v>2.7587955131385816E-2</v>
      </c>
      <c r="P99">
        <f>VLOOKUP(D99,COND!$A$2:$B$35,2,FALSE)</f>
        <v>0.5</v>
      </c>
      <c r="Q99">
        <f>VLOOKUP(C99,COND!$D$2:$E$14,2,FALSE)</f>
        <v>-0.1</v>
      </c>
      <c r="R99" s="11">
        <f>STANDARDIZE(O99,AVERAGE($O$4:$O$203),STDEV($O$4:$O$203))</f>
        <v>-0.10413431532831438</v>
      </c>
      <c r="S99" s="14">
        <f>RANK(O99,$O$4:$O$1003)</f>
        <v>96</v>
      </c>
      <c r="T99" s="14">
        <f>RANK(R99,$R$4:$R$203)</f>
        <v>96</v>
      </c>
      <c r="U99">
        <f>IF(F99="",0,F99)+IF(G99="",0,G99)</f>
        <v>33.900000000000006</v>
      </c>
      <c r="V99">
        <f>MAX($U$4:$U$203)-U99</f>
        <v>91.4</v>
      </c>
      <c r="W99" t="e">
        <f>VLOOKUP(B99,Summary!$Q$3:$U$575,5,FALSE)</f>
        <v>#N/A</v>
      </c>
      <c r="X99" s="15">
        <f>AVERAGE(F99:G99)+AVERAGE(F99:G99)/(ABS(F99-G99))</f>
        <v>41.164285714285747</v>
      </c>
      <c r="Y99" s="15">
        <f>AVERAGE(H99:I99)+AVERAGE(H99:I99)/(ABS(I99-H99))</f>
        <v>146.18999999999997</v>
      </c>
    </row>
    <row r="100" spans="1:25" ht="15.75" thickBot="1">
      <c r="A100">
        <f>RANK($G100,$G$4:$G$1203)</f>
        <v>102</v>
      </c>
      <c r="B100" s="7" t="s">
        <v>715</v>
      </c>
      <c r="C100" t="str">
        <f>IF(ISNA(VLOOKUP($B100,Pitchers2!$B$1:$Y$1001,C$1,FALSE)),"",VLOOKUP($B100,Pitchers2!$B$1:$Y$1001,C$1,FALSE))</f>
        <v>MR</v>
      </c>
      <c r="D100">
        <f>IF(ISNA(VLOOKUP($B100,Pitchers2!$B$1:$Y$1001,D$1,FALSE)),"",VLOOKUP($B100,Pitchers2!$B$1:$Y$1001,D$1,FALSE)+1)</f>
        <v>24</v>
      </c>
      <c r="E100" t="str">
        <f>IF(ISNA(VLOOKUP($B100,Pitchers2!$B$1:$Y$1001,E$1,FALSE)),"",VLOOKUP($B100,Pitchers2!$B$1:$Y$1001,E$1,FALSE))</f>
        <v>CON</v>
      </c>
      <c r="F100" t="str">
        <f>IF(ISNA(VLOOKUP($B100,Pitchers1!$B$1:$Y$991,F$1,FALSE)),"",VLOOKUP($B100,Pitchers1!$B$1:$Y$991,F$1,FALSE))</f>
        <v/>
      </c>
      <c r="G100">
        <f>IF(ISNA(VLOOKUP($B100,Pitchers2!$B$1:$Y$1001,G$1,FALSE)),"",VLOOKUP($B100,Pitchers2!$B$1:$Y$1001,G$1,FALSE))</f>
        <v>17</v>
      </c>
      <c r="H100" s="16" t="str">
        <f>IF(ISNA(VLOOKUP($B100,Pitchers1!$B$1:$Y$991,H$1,FALSE)),"",VLOOKUP($B100,Pitchers1!$B$1:$Y$991,H$1,FALSE))</f>
        <v/>
      </c>
      <c r="I100" s="16">
        <f>IF(ISNA(VLOOKUP($B100,Pitchers2!$B$1:$Y$1001,I$1,FALSE)),"",VLOOKUP($B100,Pitchers2!$B$1:$Y$1001,I$1,FALSE))</f>
        <v>186.89999999999998</v>
      </c>
      <c r="J100" s="11">
        <f>IF(F100="",-1,(F100-AVERAGE(F$4:F$1003))/STDEV(F$4:F$1003))</f>
        <v>-1</v>
      </c>
      <c r="K100" s="11">
        <f>IF(G100="",-1,(G100-AVERAGE(G$4:G$1003))/STDEV(G$4:G$1003))</f>
        <v>-0.26220497380798941</v>
      </c>
      <c r="L100" s="11">
        <f>IF(H100="",-1,(H100-AVERAGE(H$4:H$1003))/STDEV(H$4:H$1003))</f>
        <v>-1</v>
      </c>
      <c r="M100" s="11">
        <f>IF(I100="",-1,(I100-AVERAGE(I$4:I$1003))/STDEV(I$4:I$1003))</f>
        <v>3.4294749674718593E-2</v>
      </c>
      <c r="N100" s="11">
        <f>($J$2*J100+$K$2*K100+$L$2*L100+$M$2*M100+3*AVERAGE(J100:K100)+2*AVERAGE(L100:M100))/(SUM($J$2:$M$2)+5)</f>
        <v>-0.38866357015112613</v>
      </c>
      <c r="O100" s="11">
        <f>($J$2*J100+$K$2*K100+$L$2*L100+$M$2*M100+3*AVERAGE(J100:K100)+2*AVERAGE(L100:M100))/(SUM($J$2:$M$2)+5)+P100+Q100</f>
        <v>1.1336429848873869E-2</v>
      </c>
      <c r="P100">
        <f>VLOOKUP(D100,COND!$A$2:$B$35,2,FALSE)</f>
        <v>0.5</v>
      </c>
      <c r="Q100">
        <f>VLOOKUP(C100,COND!$D$2:$E$14,2,FALSE)</f>
        <v>-0.1</v>
      </c>
      <c r="R100" s="11">
        <f>STANDARDIZE(O100,AVERAGE($O$4:$O$203),STDEV($O$4:$O$203))</f>
        <v>-0.11978066761751976</v>
      </c>
      <c r="S100" s="14">
        <f>RANK(O100,$O$4:$O$1003)</f>
        <v>97</v>
      </c>
      <c r="T100" s="14">
        <f>RANK(R100,$R$4:$R$203)</f>
        <v>97</v>
      </c>
      <c r="U100">
        <f>IF(F100="",0,F100)+IF(G100="",0,G100)</f>
        <v>17</v>
      </c>
      <c r="V100">
        <f>MAX($U$4:$U$203)-U100</f>
        <v>108.30000000000001</v>
      </c>
      <c r="W100" t="e">
        <f>VLOOKUP(B100,Summary!$Q$3:$U$575,5,FALSE)</f>
        <v>#N/A</v>
      </c>
      <c r="X100" s="15" t="e">
        <f>AVERAGE(F100:G100)+AVERAGE(F100:G100)/(ABS(F100-G100))</f>
        <v>#VALUE!</v>
      </c>
      <c r="Y100" s="15" t="e">
        <f>AVERAGE(H100:I100)+AVERAGE(H100:I100)/(ABS(I100-H100))</f>
        <v>#VALUE!</v>
      </c>
    </row>
    <row r="101" spans="1:25" ht="15.75" thickBot="1">
      <c r="A101">
        <f>RANK($G101,$G$4:$G$1203)</f>
        <v>64</v>
      </c>
      <c r="B101" s="7" t="s">
        <v>703</v>
      </c>
      <c r="C101" t="str">
        <f>IF(ISNA(VLOOKUP($B101,Pitchers2!$B$1:$Y$1001,C$1,FALSE)),"",VLOOKUP($B101,Pitchers2!$B$1:$Y$1001,C$1,FALSE))</f>
        <v>MR</v>
      </c>
      <c r="D101">
        <f>IF(ISNA(VLOOKUP($B101,Pitchers2!$B$1:$Y$1001,D$1,FALSE)),"",VLOOKUP($B101,Pitchers2!$B$1:$Y$1001,D$1,FALSE)+1)</f>
        <v>24</v>
      </c>
      <c r="E101" t="str">
        <f>IF(ISNA(VLOOKUP($B101,Pitchers2!$B$1:$Y$1001,E$1,FALSE)),"",VLOOKUP($B101,Pitchers2!$B$1:$Y$1001,E$1,FALSE))</f>
        <v>CAN</v>
      </c>
      <c r="F101" t="str">
        <f>IF(ISNA(VLOOKUP($B101,Pitchers1!$B$1:$Y$991,F$1,FALSE)),"",VLOOKUP($B101,Pitchers1!$B$1:$Y$991,F$1,FALSE))</f>
        <v/>
      </c>
      <c r="G101">
        <f>IF(ISNA(VLOOKUP($B101,Pitchers2!$B$1:$Y$1001,G$1,FALSE)),"",VLOOKUP($B101,Pitchers2!$B$1:$Y$1001,G$1,FALSE))</f>
        <v>22.2</v>
      </c>
      <c r="H101" s="16" t="str">
        <f>IF(ISNA(VLOOKUP($B101,Pitchers1!$B$1:$Y$991,H$1,FALSE)),"",VLOOKUP($B101,Pitchers1!$B$1:$Y$991,H$1,FALSE))</f>
        <v/>
      </c>
      <c r="I101" s="16">
        <f>IF(ISNA(VLOOKUP($B101,Pitchers2!$B$1:$Y$1001,I$1,FALSE)),"",VLOOKUP($B101,Pitchers2!$B$1:$Y$1001,I$1,FALSE))</f>
        <v>131</v>
      </c>
      <c r="J101" s="11">
        <f>IF(F101="",-1,(F101-AVERAGE(F$4:F$1003))/STDEV(F$4:F$1003))</f>
        <v>-1</v>
      </c>
      <c r="K101" s="11">
        <f>IF(G101="",-1,(G101-AVERAGE(G$4:G$1003))/STDEV(G$4:G$1003))</f>
        <v>9.8166603779307623E-2</v>
      </c>
      <c r="L101" s="11">
        <f>IF(H101="",-1,(H101-AVERAGE(H$4:H$1003))/STDEV(H$4:H$1003))</f>
        <v>-1</v>
      </c>
      <c r="M101" s="11">
        <f>IF(I101="",-1,(I101-AVERAGE(I$4:I$1003))/STDEV(I$4:I$1003))</f>
        <v>-0.44829216204755773</v>
      </c>
      <c r="N101" s="11">
        <f>($J$2*J101+$K$2*K101+$L$2*L101+$M$2*M101+3*AVERAGE(J101:K101)+2*AVERAGE(L101:M101))/(SUM($J$2:$M$2)+5)</f>
        <v>-0.40615018241908163</v>
      </c>
      <c r="O101" s="11">
        <f>($J$2*J101+$K$2*K101+$L$2*L101+$M$2*M101+3*AVERAGE(J101:K101)+2*AVERAGE(L101:M101))/(SUM($J$2:$M$2)+5)+P101+Q101</f>
        <v>-6.1501824190816345E-3</v>
      </c>
      <c r="P101">
        <f>VLOOKUP(D101,COND!$A$2:$B$35,2,FALSE)</f>
        <v>0.5</v>
      </c>
      <c r="Q101">
        <f>VLOOKUP(C101,COND!$D$2:$E$14,2,FALSE)</f>
        <v>-0.1</v>
      </c>
      <c r="R101" s="11">
        <f>STANDARDIZE(O101,AVERAGE($O$4:$O$203),STDEV($O$4:$O$203))</f>
        <v>-0.13661611482219488</v>
      </c>
      <c r="S101" s="14">
        <f>RANK(O101,$O$4:$O$1003)</f>
        <v>98</v>
      </c>
      <c r="T101" s="14">
        <f>RANK(R101,$R$4:$R$203)</f>
        <v>98</v>
      </c>
      <c r="U101">
        <f>IF(F101="",0,F101)+IF(G101="",0,G101)</f>
        <v>22.2</v>
      </c>
      <c r="V101">
        <f>MAX($U$4:$U$203)-U101</f>
        <v>103.10000000000001</v>
      </c>
      <c r="W101" t="e">
        <f>VLOOKUP(B101,Summary!$Q$3:$U$575,5,FALSE)</f>
        <v>#N/A</v>
      </c>
      <c r="X101" s="15" t="e">
        <f>AVERAGE(F101:G101)+AVERAGE(F101:G101)/(ABS(F101-G101))</f>
        <v>#VALUE!</v>
      </c>
      <c r="Y101" s="15" t="e">
        <f>AVERAGE(H101:I101)+AVERAGE(H101:I101)/(ABS(I101-H101))</f>
        <v>#VALUE!</v>
      </c>
    </row>
    <row r="102" spans="1:25" ht="15.75" thickBot="1">
      <c r="A102">
        <f>RANK($G102,$G$4:$G$1203)</f>
        <v>125</v>
      </c>
      <c r="B102" s="4" t="s">
        <v>169</v>
      </c>
      <c r="C102" t="str">
        <f>IF(ISNA(VLOOKUP($B102,Pitchers2!$B$1:$Y$1001,C$1,FALSE)),"",VLOOKUP($B102,Pitchers2!$B$1:$Y$1001,C$1,FALSE))</f>
        <v>SP</v>
      </c>
      <c r="D102">
        <f>IF(ISNA(VLOOKUP($B102,Pitchers2!$B$1:$Y$1001,D$1,FALSE)),"",VLOOKUP($B102,Pitchers2!$B$1:$Y$1001,D$1,FALSE)+1)</f>
        <v>29</v>
      </c>
      <c r="E102" t="str">
        <f>IF(ISNA(VLOOKUP($B102,Pitchers2!$B$1:$Y$1001,E$1,FALSE)),"",VLOOKUP($B102,Pitchers2!$B$1:$Y$1001,E$1,FALSE))</f>
        <v>NO</v>
      </c>
      <c r="F102">
        <f>IF(ISNA(VLOOKUP($B102,Pitchers1!$B$1:$Y$991,F$1,FALSE)),"",VLOOKUP($B102,Pitchers1!$B$1:$Y$991,F$1,FALSE))</f>
        <v>16.3</v>
      </c>
      <c r="G102">
        <f>IF(ISNA(VLOOKUP($B102,Pitchers2!$B$1:$Y$1001,G$1,FALSE)),"",VLOOKUP($B102,Pitchers2!$B$1:$Y$1001,G$1,FALSE))</f>
        <v>13.2</v>
      </c>
      <c r="H102" s="16">
        <f>IF(ISNA(VLOOKUP($B102,Pitchers1!$B$1:$Y$991,H$1,FALSE)),"",VLOOKUP($B102,Pitchers1!$B$1:$Y$991,H$1,FALSE))</f>
        <v>115.90000000000009</v>
      </c>
      <c r="I102" s="16">
        <f>IF(ISNA(VLOOKUP($B102,Pitchers2!$B$1:$Y$1001,I$1,FALSE)),"",VLOOKUP($B102,Pitchers2!$B$1:$Y$1001,I$1,FALSE))</f>
        <v>165</v>
      </c>
      <c r="J102" s="11">
        <f>IF(F102="",-1,(F102-AVERAGE(F$4:F$1003))/STDEV(F$4:F$1003))</f>
        <v>-0.48671092600504307</v>
      </c>
      <c r="K102" s="11">
        <f>IF(G102="",-1,(G102-AVERAGE(G$4:G$1003))/STDEV(G$4:G$1003))</f>
        <v>-0.52555343435255275</v>
      </c>
      <c r="L102" s="11">
        <f>IF(H102="",-1,(H102-AVERAGE(H$4:H$1003))/STDEV(H$4:H$1003))</f>
        <v>-0.71501836016069087</v>
      </c>
      <c r="M102" s="11">
        <f>IF(I102="",-1,(I102-AVERAGE(I$4:I$1003))/STDEV(I$4:I$1003))</f>
        <v>-0.15476881681397273</v>
      </c>
      <c r="N102" s="11">
        <f>($J$2*J102+$K$2*K102+$L$2*L102+$M$2*M102+3*AVERAGE(J102:K102)+2*AVERAGE(L102:M102))/(SUM($J$2:$M$2)+5)</f>
        <v>-0.42264649633463192</v>
      </c>
      <c r="O102" s="11">
        <f>($J$2*J102+$K$2*K102+$L$2*L102+$M$2*M102+3*AVERAGE(J102:K102)+2*AVERAGE(L102:M102))/(SUM($J$2:$M$2)+5)+P102+Q102</f>
        <v>-2.2646496334631894E-2</v>
      </c>
      <c r="P102">
        <f>VLOOKUP(D102,COND!$A$2:$B$35,2,FALSE)</f>
        <v>0.2</v>
      </c>
      <c r="Q102">
        <f>VLOOKUP(C102,COND!$D$2:$E$14,2,FALSE)</f>
        <v>0.2</v>
      </c>
      <c r="R102" s="11">
        <f>STANDARDIZE(O102,AVERAGE($O$4:$O$203),STDEV($O$4:$O$203))</f>
        <v>-0.15249814032498052</v>
      </c>
      <c r="S102" s="14">
        <f>RANK(O102,$O$4:$O$1003)</f>
        <v>99</v>
      </c>
      <c r="T102" s="14">
        <f>RANK(R102,$R$4:$R$203)</f>
        <v>99</v>
      </c>
      <c r="U102">
        <f>IF(F102="",0,F102)+IF(G102="",0,G102)</f>
        <v>29.5</v>
      </c>
      <c r="V102">
        <f>MAX($U$4:$U$203)-U102</f>
        <v>95.800000000000011</v>
      </c>
      <c r="W102" t="e">
        <f>VLOOKUP(B102,Summary!$Q$3:$U$575,5,FALSE)</f>
        <v>#N/A</v>
      </c>
      <c r="X102" s="15">
        <f>AVERAGE(F102:G102)+AVERAGE(F102:G102)/(ABS(F102-G102))</f>
        <v>19.508064516129032</v>
      </c>
      <c r="Y102" s="15">
        <f>AVERAGE(H102:I102)+AVERAGE(H102:I102)/(ABS(I102-H102))</f>
        <v>143.31048879837073</v>
      </c>
    </row>
    <row r="103" spans="1:25" ht="15.75" thickBot="1">
      <c r="A103">
        <f>RANK($G103,$G$4:$G$1203)</f>
        <v>93</v>
      </c>
      <c r="B103" s="4" t="s">
        <v>500</v>
      </c>
      <c r="C103" t="str">
        <f>IF(ISNA(VLOOKUP($B103,Pitchers2!$B$1:$Y$1001,C$1,FALSE)),"",VLOOKUP($B103,Pitchers2!$B$1:$Y$1001,C$1,FALSE))</f>
        <v>MR</v>
      </c>
      <c r="D103">
        <f>IF(ISNA(VLOOKUP($B103,Pitchers2!$B$1:$Y$1001,D$1,FALSE)),"",VLOOKUP($B103,Pitchers2!$B$1:$Y$1001,D$1,FALSE)+1)</f>
        <v>25</v>
      </c>
      <c r="E103" t="str">
        <f>IF(ISNA(VLOOKUP($B103,Pitchers2!$B$1:$Y$1001,E$1,FALSE)),"",VLOOKUP($B103,Pitchers2!$B$1:$Y$1001,E$1,FALSE))</f>
        <v>PS</v>
      </c>
      <c r="F103">
        <f>IF(ISNA(VLOOKUP($B103,Pitchers1!$B$1:$Y$991,F$1,FALSE)),"",VLOOKUP($B103,Pitchers1!$B$1:$Y$991,F$1,FALSE))</f>
        <v>17.3</v>
      </c>
      <c r="G103">
        <f>IF(ISNA(VLOOKUP($B103,Pitchers2!$B$1:$Y$1001,G$1,FALSE)),"",VLOOKUP($B103,Pitchers2!$B$1:$Y$1001,G$1,FALSE))</f>
        <v>18</v>
      </c>
      <c r="H103" s="16">
        <f>IF(ISNA(VLOOKUP($B103,Pitchers1!$B$1:$Y$991,H$1,FALSE)),"",VLOOKUP($B103,Pitchers1!$B$1:$Y$991,H$1,FALSE))</f>
        <v>125.89999999999998</v>
      </c>
      <c r="I103" s="16">
        <f>IF(ISNA(VLOOKUP($B103,Pitchers2!$B$1:$Y$1001,I$1,FALSE)),"",VLOOKUP($B103,Pitchers2!$B$1:$Y$1001,I$1,FALSE))</f>
        <v>103.10000000000002</v>
      </c>
      <c r="J103" s="11">
        <f>IF(F103="",-1,(F103-AVERAGE(F$4:F$1003))/STDEV(F$4:F$1003))</f>
        <v>-0.40845151546911507</v>
      </c>
      <c r="K103" s="11">
        <f>IF(G103="",-1,(G103-AVERAGE(G$4:G$1003))/STDEV(G$4:G$1003))</f>
        <v>-0.19290274734889384</v>
      </c>
      <c r="L103" s="11">
        <f>IF(H103="",-1,(H103-AVERAGE(H$4:H$1003))/STDEV(H$4:H$1003))</f>
        <v>-0.62542604358081377</v>
      </c>
      <c r="M103" s="11">
        <f>IF(I103="",-1,(I103-AVERAGE(I$4:I$1003))/STDEV(I$4:I$1003))</f>
        <v>-0.68915396593041112</v>
      </c>
      <c r="N103" s="11">
        <f>($J$2*J103+$K$2*K103+$L$2*L103+$M$2*M103+3*AVERAGE(J103:K103)+2*AVERAGE(L103:M103))/(SUM($J$2:$M$2)+5)</f>
        <v>-0.44240471110444957</v>
      </c>
      <c r="O103" s="11">
        <f>($J$2*J103+$K$2*K103+$L$2*L103+$M$2*M103+3*AVERAGE(J103:K103)+2*AVERAGE(L103:M103))/(SUM($J$2:$M$2)+5)+P103+Q103</f>
        <v>-4.2404711104449572E-2</v>
      </c>
      <c r="P103">
        <f>VLOOKUP(D103,COND!$A$2:$B$35,2,FALSE)</f>
        <v>0.5</v>
      </c>
      <c r="Q103">
        <f>VLOOKUP(C103,COND!$D$2:$E$14,2,FALSE)</f>
        <v>-0.1</v>
      </c>
      <c r="R103" s="11">
        <f>STANDARDIZE(O103,AVERAGE($O$4:$O$203),STDEV($O$4:$O$203))</f>
        <v>-0.17152060027998636</v>
      </c>
      <c r="S103" s="14">
        <f>RANK(O103,$O$4:$O$1003)</f>
        <v>100</v>
      </c>
      <c r="T103" s="14">
        <f>RANK(R103,$R$4:$R$203)</f>
        <v>100</v>
      </c>
      <c r="U103">
        <f>IF(F103="",0,F103)+IF(G103="",0,G103)</f>
        <v>35.299999999999997</v>
      </c>
      <c r="V103">
        <f>MAX($U$4:$U$203)-U103</f>
        <v>90.000000000000014</v>
      </c>
      <c r="W103" t="e">
        <f>VLOOKUP(B103,Summary!$Q$3:$U$575,5,FALSE)</f>
        <v>#N/A</v>
      </c>
      <c r="X103" s="15">
        <f>AVERAGE(F103:G103)+AVERAGE(F103:G103)/(ABS(F103-G103))</f>
        <v>42.864285714285735</v>
      </c>
      <c r="Y103" s="15">
        <f>AVERAGE(H103:I103)+AVERAGE(H103:I103)/(ABS(I103-H103))</f>
        <v>119.52192982456141</v>
      </c>
    </row>
    <row r="104" spans="1:25" ht="15.75" thickBot="1">
      <c r="A104">
        <f>RANK($G104,$G$4:$G$1203)</f>
        <v>141</v>
      </c>
      <c r="B104" s="4" t="s">
        <v>561</v>
      </c>
      <c r="C104" t="str">
        <f>IF(ISNA(VLOOKUP($B104,Pitchers2!$B$1:$Y$1001,C$1,FALSE)),"",VLOOKUP($B104,Pitchers2!$B$1:$Y$1001,C$1,FALSE))</f>
        <v>SP</v>
      </c>
      <c r="D104">
        <f>IF(ISNA(VLOOKUP($B104,Pitchers2!$B$1:$Y$1001,D$1,FALSE)),"",VLOOKUP($B104,Pitchers2!$B$1:$Y$1001,D$1,FALSE)+1)</f>
        <v>26</v>
      </c>
      <c r="E104" t="str">
        <f>IF(ISNA(VLOOKUP($B104,Pitchers2!$B$1:$Y$1001,E$1,FALSE)),"",VLOOKUP($B104,Pitchers2!$B$1:$Y$1001,E$1,FALSE))</f>
        <v>YUM</v>
      </c>
      <c r="F104">
        <f>IF(ISNA(VLOOKUP($B104,Pitchers1!$B$1:$Y$991,F$1,FALSE)),"",VLOOKUP($B104,Pitchers1!$B$1:$Y$991,F$1,FALSE))</f>
        <v>8.9</v>
      </c>
      <c r="G104">
        <f>IF(ISNA(VLOOKUP($B104,Pitchers2!$B$1:$Y$1001,G$1,FALSE)),"",VLOOKUP($B104,Pitchers2!$B$1:$Y$1001,G$1,FALSE))</f>
        <v>11.4</v>
      </c>
      <c r="H104" s="16">
        <f>IF(ISNA(VLOOKUP($B104,Pitchers1!$B$1:$Y$991,H$1,FALSE)),"",VLOOKUP($B104,Pitchers1!$B$1:$Y$991,H$1,FALSE))</f>
        <v>87.099999999999966</v>
      </c>
      <c r="I104" s="16">
        <f>IF(ISNA(VLOOKUP($B104,Pitchers2!$B$1:$Y$1001,I$1,FALSE)),"",VLOOKUP($B104,Pitchers2!$B$1:$Y$1001,I$1,FALSE))</f>
        <v>112.10000000000002</v>
      </c>
      <c r="J104" s="11">
        <f>IF(F104="",-1,(F104-AVERAGE(F$4:F$1003))/STDEV(F$4:F$1003))</f>
        <v>-1.06583056397091</v>
      </c>
      <c r="K104" s="11">
        <f>IF(G104="",-1,(G104-AVERAGE(G$4:G$1003))/STDEV(G$4:G$1003))</f>
        <v>-0.6502974419789247</v>
      </c>
      <c r="L104" s="11">
        <f>IF(H104="",-1,(H104-AVERAGE(H$4:H$1003))/STDEV(H$4:H$1003))</f>
        <v>-0.97304423191074096</v>
      </c>
      <c r="M104" s="11">
        <f>IF(I104="",-1,(I104-AVERAGE(I$4:I$1003))/STDEV(I$4:I$1003))</f>
        <v>-0.61145660983916805</v>
      </c>
      <c r="N104" s="11">
        <f>($J$2*J104+$K$2*K104+$L$2*L104+$M$2*M104+3*AVERAGE(J104:K104)+2*AVERAGE(L104:M104))/(SUM($J$2:$M$2)+5)</f>
        <v>-0.75139395244457807</v>
      </c>
      <c r="O104" s="11">
        <f>($J$2*J104+$K$2*K104+$L$2*L104+$M$2*M104+3*AVERAGE(J104:K104)+2*AVERAGE(L104:M104))/(SUM($J$2:$M$2)+5)+P104+Q104</f>
        <v>-5.1393952444578062E-2</v>
      </c>
      <c r="P104">
        <f>VLOOKUP(D104,COND!$A$2:$B$35,2,FALSE)</f>
        <v>0.5</v>
      </c>
      <c r="Q104">
        <f>VLOOKUP(C104,COND!$D$2:$E$14,2,FALSE)</f>
        <v>0.2</v>
      </c>
      <c r="R104" s="11">
        <f>STANDARDIZE(O104,AVERAGE($O$4:$O$203),STDEV($O$4:$O$203))</f>
        <v>-0.18017510097301911</v>
      </c>
      <c r="S104" s="14">
        <f>RANK(O104,$O$4:$O$1003)</f>
        <v>101</v>
      </c>
      <c r="T104" s="14">
        <f>RANK(R104,$R$4:$R$203)</f>
        <v>101</v>
      </c>
      <c r="U104">
        <f>IF(F104="",0,F104)+IF(G104="",0,G104)</f>
        <v>20.3</v>
      </c>
      <c r="V104">
        <f>MAX($U$4:$U$203)-U104</f>
        <v>105.00000000000001</v>
      </c>
      <c r="W104" t="e">
        <f>VLOOKUP(B104,Summary!$Q$3:$U$575,5,FALSE)</f>
        <v>#N/A</v>
      </c>
      <c r="X104" s="15">
        <f>AVERAGE(F104:G104)+AVERAGE(F104:G104)/(ABS(F104-G104))</f>
        <v>14.21</v>
      </c>
      <c r="Y104" s="15">
        <f>AVERAGE(H104:I104)+AVERAGE(H104:I104)/(ABS(I104-H104))</f>
        <v>103.58399999999999</v>
      </c>
    </row>
    <row r="105" spans="1:25" ht="15.75" thickBot="1">
      <c r="A105">
        <f>RANK($G105,$G$4:$G$1203)</f>
        <v>75</v>
      </c>
      <c r="B105" s="4" t="s">
        <v>170</v>
      </c>
      <c r="C105" t="str">
        <f>IF(ISNA(VLOOKUP($B105,Pitchers2!$B$1:$Y$1001,C$1,FALSE)),"",VLOOKUP($B105,Pitchers2!$B$1:$Y$1001,C$1,FALSE))</f>
        <v>CL</v>
      </c>
      <c r="D105">
        <f>IF(ISNA(VLOOKUP($B105,Pitchers2!$B$1:$Y$1001,D$1,FALSE)),"",VLOOKUP($B105,Pitchers2!$B$1:$Y$1001,D$1,FALSE)+1)</f>
        <v>31</v>
      </c>
      <c r="E105" t="str">
        <f>IF(ISNA(VLOOKUP($B105,Pitchers2!$B$1:$Y$1001,E$1,FALSE)),"",VLOOKUP($B105,Pitchers2!$B$1:$Y$1001,E$1,FALSE))</f>
        <v>AUR</v>
      </c>
      <c r="F105">
        <f>IF(ISNA(VLOOKUP($B105,Pitchers1!$B$1:$Y$991,F$1,FALSE)),"",VLOOKUP($B105,Pitchers1!$B$1:$Y$991,F$1,FALSE))</f>
        <v>10.3</v>
      </c>
      <c r="G105">
        <f>IF(ISNA(VLOOKUP($B105,Pitchers2!$B$1:$Y$1001,G$1,FALSE)),"",VLOOKUP($B105,Pitchers2!$B$1:$Y$1001,G$1,FALSE))</f>
        <v>20.399999999999999</v>
      </c>
      <c r="H105" s="16">
        <f>IF(ISNA(VLOOKUP($B105,Pitchers1!$B$1:$Y$991,H$1,FALSE)),"",VLOOKUP($B105,Pitchers1!$B$1:$Y$991,H$1,FALSE))</f>
        <v>195.89999999999998</v>
      </c>
      <c r="I105" s="16">
        <f>IF(ISNA(VLOOKUP($B105,Pitchers2!$B$1:$Y$1001,I$1,FALSE)),"",VLOOKUP($B105,Pitchers2!$B$1:$Y$1001,I$1,FALSE))</f>
        <v>227</v>
      </c>
      <c r="J105" s="11">
        <f>IF(F105="",-1,(F105-AVERAGE(F$4:F$1003))/STDEV(F$4:F$1003))</f>
        <v>-0.95626738922061094</v>
      </c>
      <c r="K105" s="11">
        <f>IF(G105="",-1,(G105-AVERAGE(G$4:G$1003))/STDEV(G$4:G$1003))</f>
        <v>-2.6577403847064498E-2</v>
      </c>
      <c r="L105" s="11">
        <f>IF(H105="",-1,(H105-AVERAGE(H$4:H$1003))/STDEV(H$4:H$1003))</f>
        <v>1.7201724783332162E-3</v>
      </c>
      <c r="M105" s="11">
        <f>IF(I105="",-1,(I105-AVERAGE(I$4:I$1003))/STDEV(I$4:I$1003))</f>
        <v>0.38047963625903525</v>
      </c>
      <c r="N105" s="11">
        <f>($J$2*J105+$K$2*K105+$L$2*L105+$M$2*M105+3*AVERAGE(J105:K105)+2*AVERAGE(L105:M105))/(SUM($J$2:$M$2)+5)</f>
        <v>-6.026763922130321E-2</v>
      </c>
      <c r="O105" s="11">
        <f>($J$2*J105+$K$2*K105+$L$2*L105+$M$2*M105+3*AVERAGE(J105:K105)+2*AVERAGE(L105:M105))/(SUM($J$2:$M$2)+5)+P105+Q105</f>
        <v>-6.026763922130321E-2</v>
      </c>
      <c r="P105">
        <f>VLOOKUP(D105,COND!$A$2:$B$35,2,FALSE)</f>
        <v>0</v>
      </c>
      <c r="Q105">
        <f>VLOOKUP(C105,COND!$D$2:$E$14,2,FALSE)</f>
        <v>0</v>
      </c>
      <c r="R105" s="11">
        <f>STANDARDIZE(O105,AVERAGE($O$4:$O$203),STDEV($O$4:$O$203))</f>
        <v>-0.18871835011420035</v>
      </c>
      <c r="S105" s="14">
        <f>RANK(O105,$O$4:$O$1003)</f>
        <v>102</v>
      </c>
      <c r="T105" s="14">
        <f>RANK(R105,$R$4:$R$203)</f>
        <v>102</v>
      </c>
      <c r="U105">
        <f>IF(F105="",0,F105)+IF(G105="",0,G105)</f>
        <v>30.7</v>
      </c>
      <c r="V105">
        <f>MAX($U$4:$U$203)-U105</f>
        <v>94.600000000000009</v>
      </c>
      <c r="W105" t="e">
        <f>VLOOKUP(B105,Summary!$Q$3:$U$575,5,FALSE)</f>
        <v>#N/A</v>
      </c>
      <c r="X105" s="15">
        <f>AVERAGE(F105:G105)+AVERAGE(F105:G105)/(ABS(F105-G105))</f>
        <v>16.869801980198019</v>
      </c>
      <c r="Y105" s="15">
        <f>AVERAGE(H105:I105)+AVERAGE(H105:I105)/(ABS(I105-H105))</f>
        <v>218.2490353697749</v>
      </c>
    </row>
    <row r="106" spans="1:25" ht="15.75" thickBot="1">
      <c r="A106">
        <f>RANK($G106,$G$4:$G$1203)</f>
        <v>186</v>
      </c>
      <c r="B106" s="7" t="s">
        <v>540</v>
      </c>
      <c r="C106" t="str">
        <f>IF(ISNA(VLOOKUP($B106,Pitchers2!$B$1:$Y$1001,C$1,FALSE)),"",VLOOKUP($B106,Pitchers2!$B$1:$Y$1001,C$1,FALSE))</f>
        <v>SP</v>
      </c>
      <c r="D106">
        <f>IF(ISNA(VLOOKUP($B106,Pitchers2!$B$1:$Y$1001,D$1,FALSE)),"",VLOOKUP($B106,Pitchers2!$B$1:$Y$1001,D$1,FALSE)+1)</f>
        <v>27</v>
      </c>
      <c r="E106" t="str">
        <f>IF(ISNA(VLOOKUP($B106,Pitchers2!$B$1:$Y$1001,E$1,FALSE)),"",VLOOKUP($B106,Pitchers2!$B$1:$Y$1001,E$1,FALSE))</f>
        <v>CAN</v>
      </c>
      <c r="F106">
        <f>IF(ISNA(VLOOKUP($B106,Pitchers1!$B$1:$Y$991,F$1,FALSE)),"",VLOOKUP($B106,Pitchers1!$B$1:$Y$991,F$1,FALSE))</f>
        <v>17.7</v>
      </c>
      <c r="G106">
        <f>IF(ISNA(VLOOKUP($B106,Pitchers2!$B$1:$Y$1001,G$1,FALSE)),"",VLOOKUP($B106,Pitchers2!$B$1:$Y$1001,G$1,FALSE))</f>
        <v>6</v>
      </c>
      <c r="H106" s="16">
        <f>IF(ISNA(VLOOKUP($B106,Pitchers1!$B$1:$Y$991,H$1,FALSE)),"",VLOOKUP($B106,Pitchers1!$B$1:$Y$991,H$1,FALSE))</f>
        <v>136.09999999999991</v>
      </c>
      <c r="I106" s="16">
        <f>IF(ISNA(VLOOKUP($B106,Pitchers2!$B$1:$Y$1001,I$1,FALSE)),"",VLOOKUP($B106,Pitchers2!$B$1:$Y$1001,I$1,FALSE))</f>
        <v>125.90000000000009</v>
      </c>
      <c r="J106" s="11">
        <f>IF(F106="",-1,(F106-AVERAGE(F$4:F$1003))/STDEV(F$4:F$1003))</f>
        <v>-0.37714775125474398</v>
      </c>
      <c r="K106" s="11">
        <f>IF(G106="",-1,(G106-AVERAGE(G$4:G$1003))/STDEV(G$4:G$1003))</f>
        <v>-1.024529464858041</v>
      </c>
      <c r="L106" s="11">
        <f>IF(H106="",-1,(H106-AVERAGE(H$4:H$1003))/STDEV(H$4:H$1003))</f>
        <v>-0.53404188066933866</v>
      </c>
      <c r="M106" s="11">
        <f>IF(I106="",-1,(I106-AVERAGE(I$4:I$1003))/STDEV(I$4:I$1003))</f>
        <v>-0.49232066383259471</v>
      </c>
      <c r="N106" s="11">
        <f>($J$2*J106+$K$2*K106+$L$2*L106+$M$2*M106+3*AVERAGE(J106:K106)+2*AVERAGE(L106:M106))/(SUM($J$2:$M$2)+5)</f>
        <v>-0.67883542997866042</v>
      </c>
      <c r="O106" s="11">
        <f>($J$2*J106+$K$2*K106+$L$2*L106+$M$2*M106+3*AVERAGE(J106:K106)+2*AVERAGE(L106:M106))/(SUM($J$2:$M$2)+5)+P106+Q106</f>
        <v>-7.8835429978660387E-2</v>
      </c>
      <c r="P106">
        <f>VLOOKUP(D106,COND!$A$2:$B$35,2,FALSE)</f>
        <v>0.4</v>
      </c>
      <c r="Q106">
        <f>VLOOKUP(C106,COND!$D$2:$E$14,2,FALSE)</f>
        <v>0.2</v>
      </c>
      <c r="R106" s="11">
        <f>STANDARDIZE(O106,AVERAGE($O$4:$O$203),STDEV($O$4:$O$203))</f>
        <v>-0.20659471497051846</v>
      </c>
      <c r="S106" s="14">
        <f>RANK(O106,$O$4:$O$1003)</f>
        <v>103</v>
      </c>
      <c r="T106" s="14">
        <f>RANK(R106,$R$4:$R$203)</f>
        <v>103</v>
      </c>
      <c r="U106">
        <f>IF(F106="",0,F106)+IF(G106="",0,G106)</f>
        <v>23.7</v>
      </c>
      <c r="V106">
        <f>MAX($U$4:$U$203)-U106</f>
        <v>101.60000000000001</v>
      </c>
      <c r="W106" t="e">
        <f>VLOOKUP(B106,Summary!$Q$3:$U$575,5,FALSE)</f>
        <v>#N/A</v>
      </c>
      <c r="X106" s="15">
        <f>AVERAGE(F106:G106)+AVERAGE(F106:G106)/(ABS(F106-G106))</f>
        <v>12.862820512820512</v>
      </c>
      <c r="Y106" s="15">
        <f>AVERAGE(H106:I106)+AVERAGE(H106:I106)/(ABS(I106-H106))</f>
        <v>143.84313725490219</v>
      </c>
    </row>
    <row r="107" spans="1:25" ht="15.75" thickBot="1">
      <c r="A107">
        <f>RANK($G107,$G$4:$G$1203)</f>
        <v>180</v>
      </c>
      <c r="B107" s="7" t="s">
        <v>425</v>
      </c>
      <c r="C107" t="str">
        <f>IF(ISNA(VLOOKUP($B107,Pitchers2!$B$1:$Y$1001,C$1,FALSE)),"",VLOOKUP($B107,Pitchers2!$B$1:$Y$1001,C$1,FALSE))</f>
        <v>SP</v>
      </c>
      <c r="D107">
        <f>IF(ISNA(VLOOKUP($B107,Pitchers2!$B$1:$Y$1001,D$1,FALSE)),"",VLOOKUP($B107,Pitchers2!$B$1:$Y$1001,D$1,FALSE)+1)</f>
        <v>30</v>
      </c>
      <c r="E107" t="str">
        <f>IF(ISNA(VLOOKUP($B107,Pitchers2!$B$1:$Y$1001,E$1,FALSE)),"",VLOOKUP($B107,Pitchers2!$B$1:$Y$1001,E$1,FALSE))</f>
        <v>KAL</v>
      </c>
      <c r="F107">
        <f>IF(ISNA(VLOOKUP($B107,Pitchers1!$B$1:$Y$991,F$1,FALSE)),"",VLOOKUP($B107,Pitchers1!$B$1:$Y$991,F$1,FALSE))</f>
        <v>28.7</v>
      </c>
      <c r="G107">
        <f>IF(ISNA(VLOOKUP($B107,Pitchers2!$B$1:$Y$1001,G$1,FALSE)),"",VLOOKUP($B107,Pitchers2!$B$1:$Y$1001,G$1,FALSE))</f>
        <v>7</v>
      </c>
      <c r="H107" s="16">
        <f>IF(ISNA(VLOOKUP($B107,Pitchers1!$B$1:$Y$991,H$1,FALSE)),"",VLOOKUP($B107,Pitchers1!$B$1:$Y$991,H$1,FALSE))</f>
        <v>160.09999999999991</v>
      </c>
      <c r="I107" s="16">
        <f>IF(ISNA(VLOOKUP($B107,Pitchers2!$B$1:$Y$1001,I$1,FALSE)),"",VLOOKUP($B107,Pitchers2!$B$1:$Y$1001,I$1,FALSE))</f>
        <v>159.09999999999991</v>
      </c>
      <c r="J107" s="11">
        <f>IF(F107="",-1,(F107-AVERAGE(F$4:F$1003))/STDEV(F$4:F$1003))</f>
        <v>0.48370576464046378</v>
      </c>
      <c r="K107" s="11">
        <f>IF(G107="",-1,(G107-AVERAGE(G$4:G$1003))/STDEV(G$4:G$1003))</f>
        <v>-0.95522723839894541</v>
      </c>
      <c r="L107" s="11">
        <f>IF(H107="",-1,(H107-AVERAGE(H$4:H$1003))/STDEV(H$4:H$1003))</f>
        <v>-0.3190203208776311</v>
      </c>
      <c r="M107" s="11">
        <f>IF(I107="",-1,(I107-AVERAGE(I$4:I$1003))/STDEV(I$4:I$1003))</f>
        <v>-0.2057037502515662</v>
      </c>
      <c r="N107" s="11">
        <f>($J$2*J107+$K$2*K107+$L$2*L107+$M$2*M107+3*AVERAGE(J107:K107)+2*AVERAGE(L107:M107))/(SUM($J$2:$M$2)+5)</f>
        <v>-0.38002695154213273</v>
      </c>
      <c r="O107" s="11">
        <f>($J$2*J107+$K$2*K107+$L$2*L107+$M$2*M107+3*AVERAGE(J107:K107)+2*AVERAGE(L107:M107))/(SUM($J$2:$M$2)+5)+P107+Q107</f>
        <v>-8.002695154213274E-2</v>
      </c>
      <c r="P107">
        <f>VLOOKUP(D107,COND!$A$2:$B$35,2,FALSE)</f>
        <v>0.1</v>
      </c>
      <c r="Q107">
        <f>VLOOKUP(C107,COND!$D$2:$E$14,2,FALSE)</f>
        <v>0.2</v>
      </c>
      <c r="R107" s="11">
        <f>STANDARDIZE(O107,AVERAGE($O$4:$O$203),STDEV($O$4:$O$203))</f>
        <v>-0.2077418667497016</v>
      </c>
      <c r="S107" s="14">
        <f>RANK(O107,$O$4:$O$1003)</f>
        <v>104</v>
      </c>
      <c r="T107" s="14">
        <f>RANK(R107,$R$4:$R$203)</f>
        <v>104</v>
      </c>
      <c r="U107">
        <f>IF(F107="",0,F107)+IF(G107="",0,G107)</f>
        <v>35.700000000000003</v>
      </c>
      <c r="V107">
        <f>MAX($U$4:$U$203)-U107</f>
        <v>89.600000000000009</v>
      </c>
      <c r="W107" t="e">
        <f>VLOOKUP(B107,Summary!$Q$3:$U$575,5,FALSE)</f>
        <v>#N/A</v>
      </c>
      <c r="X107" s="15">
        <f>AVERAGE(F107:G107)+AVERAGE(F107:G107)/(ABS(F107-G107))</f>
        <v>18.672580645161293</v>
      </c>
      <c r="Y107" s="15">
        <f>AVERAGE(H107:I107)+AVERAGE(H107:I107)/(ABS(I107-H107))</f>
        <v>319.19999999999982</v>
      </c>
    </row>
    <row r="108" spans="1:25" ht="15.75" thickBot="1">
      <c r="A108">
        <f>RANK($G108,$G$4:$G$1203)</f>
        <v>80</v>
      </c>
      <c r="B108" s="7" t="s">
        <v>709</v>
      </c>
      <c r="C108" t="str">
        <f>IF(ISNA(VLOOKUP($B108,Pitchers2!$B$1:$Y$1001,C$1,FALSE)),"",VLOOKUP($B108,Pitchers2!$B$1:$Y$1001,C$1,FALSE))</f>
        <v>MR</v>
      </c>
      <c r="D108">
        <f>IF(ISNA(VLOOKUP($B108,Pitchers2!$B$1:$Y$1001,D$1,FALSE)),"",VLOOKUP($B108,Pitchers2!$B$1:$Y$1001,D$1,FALSE)+1)</f>
        <v>24</v>
      </c>
      <c r="E108" t="str">
        <f>IF(ISNA(VLOOKUP($B108,Pitchers2!$B$1:$Y$1001,E$1,FALSE)),"",VLOOKUP($B108,Pitchers2!$B$1:$Y$1001,E$1,FALSE))</f>
        <v>MAN</v>
      </c>
      <c r="F108" t="str">
        <f>IF(ISNA(VLOOKUP($B108,Pitchers1!$B$1:$Y$991,F$1,FALSE)),"",VLOOKUP($B108,Pitchers1!$B$1:$Y$991,F$1,FALSE))</f>
        <v/>
      </c>
      <c r="G108">
        <f>IF(ISNA(VLOOKUP($B108,Pitchers2!$B$1:$Y$1001,G$1,FALSE)),"",VLOOKUP($B108,Pitchers2!$B$1:$Y$1001,G$1,FALSE))</f>
        <v>19.399999999999999</v>
      </c>
      <c r="H108" s="16" t="str">
        <f>IF(ISNA(VLOOKUP($B108,Pitchers1!$B$1:$Y$991,H$1,FALSE)),"",VLOOKUP($B108,Pitchers1!$B$1:$Y$991,H$1,FALSE))</f>
        <v/>
      </c>
      <c r="I108" s="16">
        <f>IF(ISNA(VLOOKUP($B108,Pitchers2!$B$1:$Y$1001,I$1,FALSE)),"",VLOOKUP($B108,Pitchers2!$B$1:$Y$1001,I$1,FALSE))</f>
        <v>130.89999999999998</v>
      </c>
      <c r="J108" s="11">
        <f>IF(F108="",-1,(F108-AVERAGE(F$4:F$1003))/STDEV(F$4:F$1003))</f>
        <v>-1</v>
      </c>
      <c r="K108" s="11">
        <f>IF(G108="",-1,(G108-AVERAGE(G$4:G$1003))/STDEV(G$4:G$1003))</f>
        <v>-9.5879630306160091E-2</v>
      </c>
      <c r="L108" s="11">
        <f>IF(H108="",-1,(H108-AVERAGE(H$4:H$1003))/STDEV(H$4:H$1003))</f>
        <v>-1</v>
      </c>
      <c r="M108" s="11">
        <f>IF(I108="",-1,(I108-AVERAGE(I$4:I$1003))/STDEV(I$4:I$1003))</f>
        <v>-0.44915546600412731</v>
      </c>
      <c r="N108" s="11">
        <f>($J$2*J108+$K$2*K108+$L$2*L108+$M$2*M108+3*AVERAGE(J108:K108)+2*AVERAGE(L108:M108))/(SUM($J$2:$M$2)+5)</f>
        <v>-0.48016400863766157</v>
      </c>
      <c r="O108" s="11">
        <f>($J$2*J108+$K$2*K108+$L$2*L108+$M$2*M108+3*AVERAGE(J108:K108)+2*AVERAGE(L108:M108))/(SUM($J$2:$M$2)+5)+P108+Q108</f>
        <v>-8.0164008637661571E-2</v>
      </c>
      <c r="P108">
        <f>VLOOKUP(D108,COND!$A$2:$B$35,2,FALSE)</f>
        <v>0.5</v>
      </c>
      <c r="Q108">
        <f>VLOOKUP(C108,COND!$D$2:$E$14,2,FALSE)</f>
        <v>-0.1</v>
      </c>
      <c r="R108" s="11">
        <f>STANDARDIZE(O108,AVERAGE($O$4:$O$203),STDEV($O$4:$O$203))</f>
        <v>-0.20787382012411421</v>
      </c>
      <c r="S108" s="14">
        <f>RANK(O108,$O$4:$O$1003)</f>
        <v>105</v>
      </c>
      <c r="T108" s="14">
        <f>RANK(R108,$R$4:$R$203)</f>
        <v>105</v>
      </c>
      <c r="U108">
        <f>IF(F108="",0,F108)+IF(G108="",0,G108)</f>
        <v>19.399999999999999</v>
      </c>
      <c r="V108">
        <f>MAX($U$4:$U$203)-U108</f>
        <v>105.9</v>
      </c>
      <c r="W108" t="e">
        <f>VLOOKUP(B108,Summary!$Q$3:$U$575,5,FALSE)</f>
        <v>#N/A</v>
      </c>
      <c r="X108" s="15" t="e">
        <f>AVERAGE(F108:G108)+AVERAGE(F108:G108)/(ABS(F108-G108))</f>
        <v>#VALUE!</v>
      </c>
      <c r="Y108" s="15" t="e">
        <f>AVERAGE(H108:I108)+AVERAGE(H108:I108)/(ABS(I108-H108))</f>
        <v>#VALUE!</v>
      </c>
    </row>
    <row r="109" spans="1:25" ht="15.75" thickBot="1">
      <c r="A109">
        <f>RANK($G109,$G$4:$G$1203)</f>
        <v>87</v>
      </c>
      <c r="B109" s="7" t="s">
        <v>151</v>
      </c>
      <c r="C109" t="str">
        <f>IF(ISNA(VLOOKUP($B109,Pitchers2!$B$1:$Y$1001,C$1,FALSE)),"",VLOOKUP($B109,Pitchers2!$B$1:$Y$1001,C$1,FALSE))</f>
        <v>SP</v>
      </c>
      <c r="D109">
        <f>IF(ISNA(VLOOKUP($B109,Pitchers2!$B$1:$Y$1001,D$1,FALSE)),"",VLOOKUP($B109,Pitchers2!$B$1:$Y$1001,D$1,FALSE)+1)</f>
        <v>30</v>
      </c>
      <c r="E109" t="str">
        <f>IF(ISNA(VLOOKUP($B109,Pitchers2!$B$1:$Y$1001,E$1,FALSE)),"",VLOOKUP($B109,Pitchers2!$B$1:$Y$1001,E$1,FALSE))</f>
        <v>FLA</v>
      </c>
      <c r="F109" t="str">
        <f>IF(ISNA(VLOOKUP($B109,Pitchers1!$B$1:$Y$991,F$1,FALSE)),"",VLOOKUP($B109,Pitchers1!$B$1:$Y$991,F$1,FALSE))</f>
        <v/>
      </c>
      <c r="G109">
        <f>IF(ISNA(VLOOKUP($B109,Pitchers2!$B$1:$Y$1001,G$1,FALSE)),"",VLOOKUP($B109,Pitchers2!$B$1:$Y$1001,G$1,FALSE))</f>
        <v>18.399999999999999</v>
      </c>
      <c r="H109" s="16" t="str">
        <f>IF(ISNA(VLOOKUP($B109,Pitchers1!$B$1:$Y$991,H$1,FALSE)),"",VLOOKUP($B109,Pitchers1!$B$1:$Y$991,H$1,FALSE))</f>
        <v/>
      </c>
      <c r="I109" s="16">
        <f>IF(ISNA(VLOOKUP($B109,Pitchers2!$B$1:$Y$1001,I$1,FALSE)),"",VLOOKUP($B109,Pitchers2!$B$1:$Y$1001,I$1,FALSE))</f>
        <v>165.90000000000003</v>
      </c>
      <c r="J109" s="11">
        <f>IF(F109="",-1,(F109-AVERAGE(F$4:F$1003))/STDEV(F$4:F$1003))</f>
        <v>-1</v>
      </c>
      <c r="K109" s="11">
        <f>IF(G109="",-1,(G109-AVERAGE(G$4:G$1003))/STDEV(G$4:G$1003))</f>
        <v>-0.16518185676525568</v>
      </c>
      <c r="L109" s="11">
        <f>IF(H109="",-1,(H109-AVERAGE(H$4:H$1003))/STDEV(H$4:H$1003))</f>
        <v>-1</v>
      </c>
      <c r="M109" s="11">
        <f>IF(I109="",-1,(I109-AVERAGE(I$4:I$1003))/STDEV(I$4:I$1003))</f>
        <v>-0.14699908120484814</v>
      </c>
      <c r="N109" s="11">
        <f>($J$2*J109+$K$2*K109+$L$2*L109+$M$2*M109+3*AVERAGE(J109:K109)+2*AVERAGE(L109:M109))/(SUM($J$2:$M$2)+5)</f>
        <v>-0.40980881155634852</v>
      </c>
      <c r="O109" s="11">
        <f>($J$2*J109+$K$2*K109+$L$2*L109+$M$2*M109+3*AVERAGE(J109:K109)+2*AVERAGE(L109:M109))/(SUM($J$2:$M$2)+5)+P109+Q109</f>
        <v>-0.10980881155634853</v>
      </c>
      <c r="P109">
        <f>VLOOKUP(D109,COND!$A$2:$B$35,2,FALSE)</f>
        <v>0.1</v>
      </c>
      <c r="Q109">
        <f>VLOOKUP(C109,COND!$D$2:$E$14,2,FALSE)</f>
        <v>0.2</v>
      </c>
      <c r="R109" s="11">
        <f>STANDARDIZE(O109,AVERAGE($O$4:$O$203),STDEV($O$4:$O$203))</f>
        <v>-0.23641471225249583</v>
      </c>
      <c r="S109" s="14">
        <f>RANK(O109,$O$4:$O$1003)</f>
        <v>106</v>
      </c>
      <c r="T109" s="14">
        <f>RANK(R109,$R$4:$R$203)</f>
        <v>106</v>
      </c>
      <c r="U109">
        <f>IF(F109="",0,F109)+IF(G109="",0,G109)</f>
        <v>18.399999999999999</v>
      </c>
      <c r="V109">
        <f>MAX($U$4:$U$203)-U109</f>
        <v>106.9</v>
      </c>
      <c r="W109" t="e">
        <f>VLOOKUP(B109,Summary!$Q$3:$U$575,5,FALSE)</f>
        <v>#N/A</v>
      </c>
      <c r="X109" s="15" t="e">
        <f>AVERAGE(F109:G109)+AVERAGE(F109:G109)/(ABS(F109-G109))</f>
        <v>#VALUE!</v>
      </c>
      <c r="Y109" s="15" t="e">
        <f>AVERAGE(H109:I109)+AVERAGE(H109:I109)/(ABS(I109-H109))</f>
        <v>#VALUE!</v>
      </c>
    </row>
    <row r="110" spans="1:25" ht="15.75" thickBot="1">
      <c r="A110">
        <f>RANK($G110,$G$4:$G$1203)</f>
        <v>98</v>
      </c>
      <c r="B110" s="4" t="s">
        <v>713</v>
      </c>
      <c r="C110" t="str">
        <f>IF(ISNA(VLOOKUP($B110,Pitchers2!$B$1:$Y$1001,C$1,FALSE)),"",VLOOKUP($B110,Pitchers2!$B$1:$Y$1001,C$1,FALSE))</f>
        <v>MR</v>
      </c>
      <c r="D110">
        <f>IF(ISNA(VLOOKUP($B110,Pitchers2!$B$1:$Y$1001,D$1,FALSE)),"",VLOOKUP($B110,Pitchers2!$B$1:$Y$1001,D$1,FALSE)+1)</f>
        <v>26</v>
      </c>
      <c r="E110" t="str">
        <f>IF(ISNA(VLOOKUP($B110,Pitchers2!$B$1:$Y$1001,E$1,FALSE)),"",VLOOKUP($B110,Pitchers2!$B$1:$Y$1001,E$1,FALSE))</f>
        <v>MAN</v>
      </c>
      <c r="F110" t="str">
        <f>IF(ISNA(VLOOKUP($B110,Pitchers1!$B$1:$Y$991,F$1,FALSE)),"",VLOOKUP($B110,Pitchers1!$B$1:$Y$991,F$1,FALSE))</f>
        <v/>
      </c>
      <c r="G110">
        <f>IF(ISNA(VLOOKUP($B110,Pitchers2!$B$1:$Y$1001,G$1,FALSE)),"",VLOOKUP($B110,Pitchers2!$B$1:$Y$1001,G$1,FALSE))</f>
        <v>17.3</v>
      </c>
      <c r="H110" s="16" t="str">
        <f>IF(ISNA(VLOOKUP($B110,Pitchers1!$B$1:$Y$991,H$1,FALSE)),"",VLOOKUP($B110,Pitchers1!$B$1:$Y$991,H$1,FALSE))</f>
        <v/>
      </c>
      <c r="I110" s="16">
        <f>IF(ISNA(VLOOKUP($B110,Pitchers2!$B$1:$Y$1001,I$1,FALSE)),"",VLOOKUP($B110,Pitchers2!$B$1:$Y$1001,I$1,FALSE))</f>
        <v>140</v>
      </c>
      <c r="J110" s="11">
        <f>IF(F110="",-1,(F110-AVERAGE(F$4:F$1003))/STDEV(F$4:F$1003))</f>
        <v>-1</v>
      </c>
      <c r="K110" s="11">
        <f>IF(G110="",-1,(G110-AVERAGE(G$4:G$1003))/STDEV(G$4:G$1003))</f>
        <v>-0.24141430587026069</v>
      </c>
      <c r="L110" s="11">
        <f>IF(H110="",-1,(H110-AVERAGE(H$4:H$1003))/STDEV(H$4:H$1003))</f>
        <v>-1</v>
      </c>
      <c r="M110" s="11">
        <f>IF(I110="",-1,(I110-AVERAGE(I$4:I$1003))/STDEV(I$4:I$1003))</f>
        <v>-0.37059480595631467</v>
      </c>
      <c r="N110" s="11">
        <f>($J$2*J110+$K$2*K110+$L$2*L110+$M$2*M110+3*AVERAGE(J110:K110)+2*AVERAGE(L110:M110))/(SUM($J$2:$M$2)+5)</f>
        <v>-0.51032777413671981</v>
      </c>
      <c r="O110" s="11">
        <f>($J$2*J110+$K$2*K110+$L$2*L110+$M$2*M110+3*AVERAGE(J110:K110)+2*AVERAGE(L110:M110))/(SUM($J$2:$M$2)+5)+P110+Q110</f>
        <v>-0.11032777413671982</v>
      </c>
      <c r="P110">
        <f>VLOOKUP(D110,COND!$A$2:$B$35,2,FALSE)</f>
        <v>0.5</v>
      </c>
      <c r="Q110">
        <f>VLOOKUP(C110,COND!$D$2:$E$14,2,FALSE)</f>
        <v>-0.1</v>
      </c>
      <c r="R110" s="11">
        <f>STANDARDIZE(O110,AVERAGE($O$4:$O$203),STDEV($O$4:$O$203))</f>
        <v>-0.23691434974597725</v>
      </c>
      <c r="S110" s="14">
        <f>RANK(O110,$O$4:$O$1003)</f>
        <v>107</v>
      </c>
      <c r="T110" s="14">
        <f>RANK(R110,$R$4:$R$203)</f>
        <v>107</v>
      </c>
      <c r="U110">
        <f>IF(F110="",0,F110)+IF(G110="",0,G110)</f>
        <v>17.3</v>
      </c>
      <c r="V110">
        <f>MAX($U$4:$U$203)-U110</f>
        <v>108.00000000000001</v>
      </c>
      <c r="W110" t="e">
        <f>VLOOKUP(B110,Summary!$Q$3:$U$575,5,FALSE)</f>
        <v>#N/A</v>
      </c>
      <c r="X110" s="15" t="e">
        <f>AVERAGE(F110:G110)+AVERAGE(F110:G110)/(ABS(F110-G110))</f>
        <v>#VALUE!</v>
      </c>
      <c r="Y110" s="15" t="e">
        <f>AVERAGE(H110:I110)+AVERAGE(H110:I110)/(ABS(I110-H110))</f>
        <v>#VALUE!</v>
      </c>
    </row>
    <row r="111" spans="1:25" ht="15.75" thickBot="1">
      <c r="A111">
        <f>RANK($G111,$G$4:$G$1203)</f>
        <v>68</v>
      </c>
      <c r="B111" s="7" t="s">
        <v>705</v>
      </c>
      <c r="C111" t="str">
        <f>IF(ISNA(VLOOKUP($B111,Pitchers2!$B$1:$Y$1001,C$1,FALSE)),"",VLOOKUP($B111,Pitchers2!$B$1:$Y$1001,C$1,FALSE))</f>
        <v>MR</v>
      </c>
      <c r="D111">
        <f>IF(ISNA(VLOOKUP($B111,Pitchers2!$B$1:$Y$1001,D$1,FALSE)),"",VLOOKUP($B111,Pitchers2!$B$1:$Y$1001,D$1,FALSE)+1)</f>
        <v>28</v>
      </c>
      <c r="E111" t="str">
        <f>IF(ISNA(VLOOKUP($B111,Pitchers2!$B$1:$Y$1001,E$1,FALSE)),"",VLOOKUP($B111,Pitchers2!$B$1:$Y$1001,E$1,FALSE))</f>
        <v>LON</v>
      </c>
      <c r="F111" t="str">
        <f>IF(ISNA(VLOOKUP($B111,Pitchers1!$B$1:$Y$991,F$1,FALSE)),"",VLOOKUP($B111,Pitchers1!$B$1:$Y$991,F$1,FALSE))</f>
        <v/>
      </c>
      <c r="G111">
        <f>IF(ISNA(VLOOKUP($B111,Pitchers2!$B$1:$Y$1001,G$1,FALSE)),"",VLOOKUP($B111,Pitchers2!$B$1:$Y$1001,G$1,FALSE))</f>
        <v>21.9</v>
      </c>
      <c r="H111" s="16" t="str">
        <f>IF(ISNA(VLOOKUP($B111,Pitchers1!$B$1:$Y$991,H$1,FALSE)),"",VLOOKUP($B111,Pitchers1!$B$1:$Y$991,H$1,FALSE))</f>
        <v/>
      </c>
      <c r="I111" s="16">
        <f>IF(ISNA(VLOOKUP($B111,Pitchers2!$B$1:$Y$1001,I$1,FALSE)),"",VLOOKUP($B111,Pitchers2!$B$1:$Y$1001,I$1,FALSE))</f>
        <v>159</v>
      </c>
      <c r="J111" s="11">
        <f>IF(F111="",-1,(F111-AVERAGE(F$4:F$1003))/STDEV(F$4:F$1003))</f>
        <v>-1</v>
      </c>
      <c r="K111" s="11">
        <f>IF(G111="",-1,(G111-AVERAGE(G$4:G$1003))/STDEV(G$4:G$1003))</f>
        <v>7.7375935841578897E-2</v>
      </c>
      <c r="L111" s="11">
        <f>IF(H111="",-1,(H111-AVERAGE(H$4:H$1003))/STDEV(H$4:H$1003))</f>
        <v>-1</v>
      </c>
      <c r="M111" s="11">
        <f>IF(I111="",-1,(I111-AVERAGE(I$4:I$1003))/STDEV(I$4:I$1003))</f>
        <v>-0.20656705420813479</v>
      </c>
      <c r="N111" s="11">
        <f>($J$2*J111+$K$2*K111+$L$2*L111+$M$2*M111+3*AVERAGE(J111:K111)+2*AVERAGE(L111:M111))/(SUM($J$2:$M$2)+5)</f>
        <v>-0.33669860172680316</v>
      </c>
      <c r="O111" s="11">
        <f>($J$2*J111+$K$2*K111+$L$2*L111+$M$2*M111+3*AVERAGE(J111:K111)+2*AVERAGE(L111:M111))/(SUM($J$2:$M$2)+5)+P111+Q111</f>
        <v>-0.13669860172680318</v>
      </c>
      <c r="P111">
        <f>VLOOKUP(D111,COND!$A$2:$B$35,2,FALSE)</f>
        <v>0.3</v>
      </c>
      <c r="Q111">
        <f>VLOOKUP(C111,COND!$D$2:$E$14,2,FALSE)</f>
        <v>-0.1</v>
      </c>
      <c r="R111" s="11">
        <f>STANDARDIZE(O111,AVERAGE($O$4:$O$203),STDEV($O$4:$O$203))</f>
        <v>-0.26230318257610813</v>
      </c>
      <c r="S111" s="14">
        <f>RANK(O111,$O$4:$O$1003)</f>
        <v>108</v>
      </c>
      <c r="T111" s="14">
        <f>RANK(R111,$R$4:$R$203)</f>
        <v>108</v>
      </c>
      <c r="U111">
        <f>IF(F111="",0,F111)+IF(G111="",0,G111)</f>
        <v>21.9</v>
      </c>
      <c r="V111">
        <f>MAX($U$4:$U$203)-U111</f>
        <v>103.4</v>
      </c>
      <c r="W111" t="e">
        <f>VLOOKUP(B111,Summary!$Q$3:$U$575,5,FALSE)</f>
        <v>#N/A</v>
      </c>
      <c r="X111" s="15" t="e">
        <f>AVERAGE(F111:G111)+AVERAGE(F111:G111)/(ABS(F111-G111))</f>
        <v>#VALUE!</v>
      </c>
      <c r="Y111" s="15" t="e">
        <f>AVERAGE(H111:I111)+AVERAGE(H111:I111)/(ABS(I111-H111))</f>
        <v>#VALUE!</v>
      </c>
    </row>
    <row r="112" spans="1:25" ht="15.75" thickBot="1">
      <c r="A112">
        <f>RANK($G112,$G$4:$G$1203)</f>
        <v>67</v>
      </c>
      <c r="B112" s="4" t="s">
        <v>504</v>
      </c>
      <c r="C112" t="str">
        <f>IF(ISNA(VLOOKUP($B112,Pitchers2!$B$1:$Y$1001,C$1,FALSE)),"",VLOOKUP($B112,Pitchers2!$B$1:$Y$1001,C$1,FALSE))</f>
        <v>MR</v>
      </c>
      <c r="D112">
        <f>IF(ISNA(VLOOKUP($B112,Pitchers2!$B$1:$Y$1001,D$1,FALSE)),"",VLOOKUP($B112,Pitchers2!$B$1:$Y$1001,D$1,FALSE)+1)</f>
        <v>27</v>
      </c>
      <c r="E112" t="str">
        <f>IF(ISNA(VLOOKUP($B112,Pitchers2!$B$1:$Y$1001,E$1,FALSE)),"",VLOOKUP($B112,Pitchers2!$B$1:$Y$1001,E$1,FALSE))</f>
        <v>REN</v>
      </c>
      <c r="F112" t="str">
        <f>IF(ISNA(VLOOKUP($B112,Pitchers1!$B$1:$Y$991,F$1,FALSE)),"",VLOOKUP($B112,Pitchers1!$B$1:$Y$991,F$1,FALSE))</f>
        <v/>
      </c>
      <c r="G112">
        <f>IF(ISNA(VLOOKUP($B112,Pitchers2!$B$1:$Y$1001,G$1,FALSE)),"",VLOOKUP($B112,Pitchers2!$B$1:$Y$1001,G$1,FALSE))</f>
        <v>22</v>
      </c>
      <c r="H112" s="16" t="str">
        <f>IF(ISNA(VLOOKUP($B112,Pitchers1!$B$1:$Y$991,H$1,FALSE)),"",VLOOKUP($B112,Pitchers1!$B$1:$Y$991,H$1,FALSE))</f>
        <v/>
      </c>
      <c r="I112" s="16">
        <f>IF(ISNA(VLOOKUP($B112,Pitchers2!$B$1:$Y$1001,I$1,FALSE)),"",VLOOKUP($B112,Pitchers2!$B$1:$Y$1001,I$1,FALSE))</f>
        <v>117.89999999999998</v>
      </c>
      <c r="J112" s="11">
        <f>IF(F112="",-1,(F112-AVERAGE(F$4:F$1003))/STDEV(F$4:F$1003))</f>
        <v>-1</v>
      </c>
      <c r="K112" s="11">
        <f>IF(G112="",-1,(G112-AVERAGE(G$4:G$1003))/STDEV(G$4:G$1003))</f>
        <v>8.4306158487488556E-2</v>
      </c>
      <c r="L112" s="11">
        <f>IF(H112="",-1,(H112-AVERAGE(H$4:H$1003))/STDEV(H$4:H$1003))</f>
        <v>-1</v>
      </c>
      <c r="M112" s="11">
        <f>IF(I112="",-1,(I112-AVERAGE(I$4:I$1003))/STDEV(I$4:I$1003))</f>
        <v>-0.5613849803581451</v>
      </c>
      <c r="N112" s="11">
        <f>($J$2*J112+$K$2*K112+$L$2*L112+$M$2*M112+3*AVERAGE(J112:K112)+2*AVERAGE(L112:M112))/(SUM($J$2:$M$2)+5)</f>
        <v>-0.4476068534893608</v>
      </c>
      <c r="O112" s="11">
        <f>($J$2*J112+$K$2*K112+$L$2*L112+$M$2*M112+3*AVERAGE(J112:K112)+2*AVERAGE(L112:M112))/(SUM($J$2:$M$2)+5)+P112+Q112</f>
        <v>-0.14760685348936078</v>
      </c>
      <c r="P112">
        <f>VLOOKUP(D112,COND!$A$2:$B$35,2,FALSE)</f>
        <v>0.4</v>
      </c>
      <c r="Q112">
        <f>VLOOKUP(C112,COND!$D$2:$E$14,2,FALSE)</f>
        <v>-0.1</v>
      </c>
      <c r="R112" s="11">
        <f>STANDARDIZE(O112,AVERAGE($O$4:$O$203),STDEV($O$4:$O$203))</f>
        <v>-0.27280523373557575</v>
      </c>
      <c r="S112" s="14">
        <f>RANK(O112,$O$4:$O$1003)</f>
        <v>109</v>
      </c>
      <c r="T112" s="14">
        <f>RANK(R112,$R$4:$R$203)</f>
        <v>109</v>
      </c>
      <c r="U112">
        <f>IF(F112="",0,F112)+IF(G112="",0,G112)</f>
        <v>22</v>
      </c>
      <c r="V112">
        <f>MAX($U$4:$U$203)-U112</f>
        <v>103.30000000000001</v>
      </c>
      <c r="W112" t="e">
        <f>VLOOKUP(B112,Summary!$Q$3:$U$575,5,FALSE)</f>
        <v>#N/A</v>
      </c>
      <c r="X112" s="15" t="e">
        <f>AVERAGE(F112:G112)+AVERAGE(F112:G112)/(ABS(F112-G112))</f>
        <v>#VALUE!</v>
      </c>
      <c r="Y112" s="15" t="e">
        <f>AVERAGE(H112:I112)+AVERAGE(H112:I112)/(ABS(I112-H112))</f>
        <v>#VALUE!</v>
      </c>
    </row>
    <row r="113" spans="1:25" ht="15.75" thickBot="1">
      <c r="A113">
        <f>RANK($G113,$G$4:$G$1203)</f>
        <v>139</v>
      </c>
      <c r="B113" s="4" t="s">
        <v>724</v>
      </c>
      <c r="C113" t="str">
        <f>IF(ISNA(VLOOKUP($B113,Pitchers2!$B$1:$Y$1001,C$1,FALSE)),"",VLOOKUP($B113,Pitchers2!$B$1:$Y$1001,C$1,FALSE))</f>
        <v>SP</v>
      </c>
      <c r="D113">
        <f>IF(ISNA(VLOOKUP($B113,Pitchers2!$B$1:$Y$1001,D$1,FALSE)),"",VLOOKUP($B113,Pitchers2!$B$1:$Y$1001,D$1,FALSE)+1)</f>
        <v>24</v>
      </c>
      <c r="E113" t="str">
        <f>IF(ISNA(VLOOKUP($B113,Pitchers2!$B$1:$Y$1001,E$1,FALSE)),"",VLOOKUP($B113,Pitchers2!$B$1:$Y$1001,E$1,FALSE))</f>
        <v>NO</v>
      </c>
      <c r="F113" t="str">
        <f>IF(ISNA(VLOOKUP($B113,Pitchers1!$B$1:$Y$991,F$1,FALSE)),"",VLOOKUP($B113,Pitchers1!$B$1:$Y$991,F$1,FALSE))</f>
        <v/>
      </c>
      <c r="G113">
        <f>IF(ISNA(VLOOKUP($B113,Pitchers2!$B$1:$Y$1001,G$1,FALSE)),"",VLOOKUP($B113,Pitchers2!$B$1:$Y$1001,G$1,FALSE))</f>
        <v>11.5</v>
      </c>
      <c r="H113" s="16" t="str">
        <f>IF(ISNA(VLOOKUP($B113,Pitchers1!$B$1:$Y$991,H$1,FALSE)),"",VLOOKUP($B113,Pitchers1!$B$1:$Y$991,H$1,FALSE))</f>
        <v/>
      </c>
      <c r="I113" s="16">
        <f>IF(ISNA(VLOOKUP($B113,Pitchers2!$B$1:$Y$1001,I$1,FALSE)),"",VLOOKUP($B113,Pitchers2!$B$1:$Y$1001,I$1,FALSE))</f>
        <v>72.099999999999909</v>
      </c>
      <c r="J113" s="11">
        <f>IF(F113="",-1,(F113-AVERAGE(F$4:F$1003))/STDEV(F$4:F$1003))</f>
        <v>-1</v>
      </c>
      <c r="K113" s="11">
        <f>IF(G113="",-1,(G113-AVERAGE(G$4:G$1003))/STDEV(G$4:G$1003))</f>
        <v>-0.64336721933301522</v>
      </c>
      <c r="L113" s="11">
        <f>IF(H113="",-1,(H113-AVERAGE(H$4:H$1003))/STDEV(H$4:H$1003))</f>
        <v>-1</v>
      </c>
      <c r="M113" s="11">
        <f>IF(I113="",-1,(I113-AVERAGE(I$4:I$1003))/STDEV(I$4:I$1003))</f>
        <v>-0.95677819246691609</v>
      </c>
      <c r="N113" s="11">
        <f>($J$2*J113+$K$2*K113+$L$2*L113+$M$2*M113+3*AVERAGE(J113:K113)+2*AVERAGE(L113:M113))/(SUM($J$2:$M$2)+5)</f>
        <v>-0.85064856493595897</v>
      </c>
      <c r="O113" s="11">
        <f>($J$2*J113+$K$2*K113+$L$2*L113+$M$2*M113+3*AVERAGE(J113:K113)+2*AVERAGE(L113:M113))/(SUM($J$2:$M$2)+5)+P113+Q113</f>
        <v>-0.15064856493595896</v>
      </c>
      <c r="P113">
        <f>VLOOKUP(D113,COND!$A$2:$B$35,2,FALSE)</f>
        <v>0.5</v>
      </c>
      <c r="Q113">
        <f>VLOOKUP(C113,COND!$D$2:$E$14,2,FALSE)</f>
        <v>0.2</v>
      </c>
      <c r="R113" s="11">
        <f>STANDARDIZE(O113,AVERAGE($O$4:$O$203),STDEV($O$4:$O$203))</f>
        <v>-0.27573367817560601</v>
      </c>
      <c r="S113" s="14">
        <f>RANK(O113,$O$4:$O$1003)</f>
        <v>110</v>
      </c>
      <c r="T113" s="14">
        <f>RANK(R113,$R$4:$R$203)</f>
        <v>110</v>
      </c>
      <c r="U113">
        <f>IF(F113="",0,F113)+IF(G113="",0,G113)</f>
        <v>11.5</v>
      </c>
      <c r="V113">
        <f>MAX($U$4:$U$203)-U113</f>
        <v>113.80000000000001</v>
      </c>
      <c r="W113" t="e">
        <f>VLOOKUP(B113,Summary!$Q$3:$U$575,5,FALSE)</f>
        <v>#N/A</v>
      </c>
      <c r="X113" s="15" t="e">
        <f>AVERAGE(F113:G113)+AVERAGE(F113:G113)/(ABS(F113-G113))</f>
        <v>#VALUE!</v>
      </c>
      <c r="Y113" s="15" t="e">
        <f>AVERAGE(H113:I113)+AVERAGE(H113:I113)/(ABS(I113-H113))</f>
        <v>#VALUE!</v>
      </c>
    </row>
    <row r="114" spans="1:25" ht="15.75" thickBot="1">
      <c r="A114">
        <f>RANK($G114,$G$4:$G$1203)</f>
        <v>152</v>
      </c>
      <c r="B114" s="7" t="s">
        <v>731</v>
      </c>
      <c r="C114" t="str">
        <f>IF(ISNA(VLOOKUP($B114,Pitchers2!$B$1:$Y$1001,C$1,FALSE)),"",VLOOKUP($B114,Pitchers2!$B$1:$Y$1001,C$1,FALSE))</f>
        <v>SP</v>
      </c>
      <c r="D114">
        <f>IF(ISNA(VLOOKUP($B114,Pitchers2!$B$1:$Y$1001,D$1,FALSE)),"",VLOOKUP($B114,Pitchers2!$B$1:$Y$1001,D$1,FALSE)+1)</f>
        <v>24</v>
      </c>
      <c r="E114" t="str">
        <f>IF(ISNA(VLOOKUP($B114,Pitchers2!$B$1:$Y$1001,E$1,FALSE)),"",VLOOKUP($B114,Pitchers2!$B$1:$Y$1001,E$1,FALSE))</f>
        <v>PS</v>
      </c>
      <c r="F114" t="str">
        <f>IF(ISNA(VLOOKUP($B114,Pitchers1!$B$1:$Y$991,F$1,FALSE)),"",VLOOKUP($B114,Pitchers1!$B$1:$Y$991,F$1,FALSE))</f>
        <v/>
      </c>
      <c r="G114">
        <f>IF(ISNA(VLOOKUP($B114,Pitchers2!$B$1:$Y$1001,G$1,FALSE)),"",VLOOKUP($B114,Pitchers2!$B$1:$Y$1001,G$1,FALSE))</f>
        <v>9.6999999999999993</v>
      </c>
      <c r="H114" s="16" t="str">
        <f>IF(ISNA(VLOOKUP($B114,Pitchers1!$B$1:$Y$991,H$1,FALSE)),"",VLOOKUP($B114,Pitchers1!$B$1:$Y$991,H$1,FALSE))</f>
        <v/>
      </c>
      <c r="I114" s="16">
        <f>IF(ISNA(VLOOKUP($B114,Pitchers2!$B$1:$Y$1001,I$1,FALSE)),"",VLOOKUP($B114,Pitchers2!$B$1:$Y$1001,I$1,FALSE))</f>
        <v>85.099999999999909</v>
      </c>
      <c r="J114" s="11">
        <f>IF(F114="",-1,(F114-AVERAGE(F$4:F$1003))/STDEV(F$4:F$1003))</f>
        <v>-1</v>
      </c>
      <c r="K114" s="11">
        <f>IF(G114="",-1,(G114-AVERAGE(G$4:G$1003))/STDEV(G$4:G$1003))</f>
        <v>-0.76811122695938738</v>
      </c>
      <c r="L114" s="11">
        <f>IF(H114="",-1,(H114-AVERAGE(H$4:H$1003))/STDEV(H$4:H$1003))</f>
        <v>-1</v>
      </c>
      <c r="M114" s="11">
        <f>IF(I114="",-1,(I114-AVERAGE(I$4:I$1003))/STDEV(I$4:I$1003))</f>
        <v>-0.84454867811289824</v>
      </c>
      <c r="N114" s="11">
        <f>($J$2*J114+$K$2*K114+$L$2*L114+$M$2*M114+3*AVERAGE(J114:K114)+2*AVERAGE(L114:M114))/(SUM($J$2:$M$2)+5)</f>
        <v>-0.86213784324069465</v>
      </c>
      <c r="O114" s="11">
        <f>($J$2*J114+$K$2*K114+$L$2*L114+$M$2*M114+3*AVERAGE(J114:K114)+2*AVERAGE(L114:M114))/(SUM($J$2:$M$2)+5)+P114+Q114</f>
        <v>-0.16213784324069463</v>
      </c>
      <c r="P114">
        <f>VLOOKUP(D114,COND!$A$2:$B$35,2,FALSE)</f>
        <v>0.5</v>
      </c>
      <c r="Q114">
        <f>VLOOKUP(C114,COND!$D$2:$E$14,2,FALSE)</f>
        <v>0.2</v>
      </c>
      <c r="R114" s="11">
        <f>STANDARDIZE(O114,AVERAGE($O$4:$O$203),STDEV($O$4:$O$203))</f>
        <v>-0.28679511965753646</v>
      </c>
      <c r="S114" s="14">
        <f>RANK(O114,$O$4:$O$1003)</f>
        <v>111</v>
      </c>
      <c r="T114" s="14">
        <f>RANK(R114,$R$4:$R$203)</f>
        <v>111</v>
      </c>
      <c r="U114">
        <f>IF(F114="",0,F114)+IF(G114="",0,G114)</f>
        <v>9.6999999999999993</v>
      </c>
      <c r="V114">
        <f>MAX($U$4:$U$203)-U114</f>
        <v>115.60000000000001</v>
      </c>
      <c r="W114" t="e">
        <f>VLOOKUP(B114,Summary!$Q$3:$U$575,5,FALSE)</f>
        <v>#N/A</v>
      </c>
      <c r="X114" s="15" t="e">
        <f>AVERAGE(F114:G114)+AVERAGE(F114:G114)/(ABS(F114-G114))</f>
        <v>#VALUE!</v>
      </c>
      <c r="Y114" s="15" t="e">
        <f>AVERAGE(H114:I114)+AVERAGE(H114:I114)/(ABS(I114-H114))</f>
        <v>#VALUE!</v>
      </c>
    </row>
    <row r="115" spans="1:25" ht="15.75" thickBot="1">
      <c r="A115">
        <f>RANK($G115,$G$4:$G$1203)</f>
        <v>136</v>
      </c>
      <c r="B115" s="4" t="s">
        <v>723</v>
      </c>
      <c r="C115" t="str">
        <f>IF(ISNA(VLOOKUP($B115,Pitchers2!$B$1:$Y$1001,C$1,FALSE)),"",VLOOKUP($B115,Pitchers2!$B$1:$Y$1001,C$1,FALSE))</f>
        <v>SP</v>
      </c>
      <c r="D115">
        <f>IF(ISNA(VLOOKUP($B115,Pitchers2!$B$1:$Y$1001,D$1,FALSE)),"",VLOOKUP($B115,Pitchers2!$B$1:$Y$1001,D$1,FALSE)+1)</f>
        <v>25</v>
      </c>
      <c r="E115" t="str">
        <f>IF(ISNA(VLOOKUP($B115,Pitchers2!$B$1:$Y$1001,E$1,FALSE)),"",VLOOKUP($B115,Pitchers2!$B$1:$Y$1001,E$1,FALSE))</f>
        <v>ARL</v>
      </c>
      <c r="F115" t="str">
        <f>IF(ISNA(VLOOKUP($B115,Pitchers1!$B$1:$Y$991,F$1,FALSE)),"",VLOOKUP($B115,Pitchers1!$B$1:$Y$991,F$1,FALSE))</f>
        <v/>
      </c>
      <c r="G115">
        <f>IF(ISNA(VLOOKUP($B115,Pitchers2!$B$1:$Y$1001,G$1,FALSE)),"",VLOOKUP($B115,Pitchers2!$B$1:$Y$1001,G$1,FALSE))</f>
        <v>11.6</v>
      </c>
      <c r="H115" s="16" t="str">
        <f>IF(ISNA(VLOOKUP($B115,Pitchers1!$B$1:$Y$991,H$1,FALSE)),"",VLOOKUP($B115,Pitchers1!$B$1:$Y$991,H$1,FALSE))</f>
        <v/>
      </c>
      <c r="I115" s="16">
        <f>IF(ISNA(VLOOKUP($B115,Pitchers2!$B$1:$Y$1001,I$1,FALSE)),"",VLOOKUP($B115,Pitchers2!$B$1:$Y$1001,I$1,FALSE))</f>
        <v>61.100000000000023</v>
      </c>
      <c r="J115" s="11">
        <f>IF(F115="",-1,(F115-AVERAGE(F$4:F$1003))/STDEV(F$4:F$1003))</f>
        <v>-1</v>
      </c>
      <c r="K115" s="11">
        <f>IF(G115="",-1,(G115-AVERAGE(G$4:G$1003))/STDEV(G$4:G$1003))</f>
        <v>-0.63643699668710563</v>
      </c>
      <c r="L115" s="11">
        <f>IF(H115="",-1,(H115-AVERAGE(H$4:H$1003))/STDEV(H$4:H$1003))</f>
        <v>-1</v>
      </c>
      <c r="M115" s="11">
        <f>IF(I115="",-1,(I115-AVERAGE(I$4:I$1003))/STDEV(I$4:I$1003))</f>
        <v>-1.0517416276895455</v>
      </c>
      <c r="N115" s="11">
        <f>($J$2*J115+$K$2*K115+$L$2*L115+$M$2*M115+3*AVERAGE(J115:K115)+2*AVERAGE(L115:M115))/(SUM($J$2:$M$2)+5)</f>
        <v>-0.87840337960175463</v>
      </c>
      <c r="O115" s="11">
        <f>($J$2*J115+$K$2*K115+$L$2*L115+$M$2*M115+3*AVERAGE(J115:K115)+2*AVERAGE(L115:M115))/(SUM($J$2:$M$2)+5)+P115+Q115</f>
        <v>-0.17840337960175462</v>
      </c>
      <c r="P115">
        <f>VLOOKUP(D115,COND!$A$2:$B$35,2,FALSE)</f>
        <v>0.5</v>
      </c>
      <c r="Q115">
        <f>VLOOKUP(C115,COND!$D$2:$E$14,2,FALSE)</f>
        <v>0.2</v>
      </c>
      <c r="R115" s="11">
        <f>STANDARDIZE(O115,AVERAGE($O$4:$O$203),STDEV($O$4:$O$203))</f>
        <v>-0.30245496128187216</v>
      </c>
      <c r="S115" s="14">
        <f>RANK(O115,$O$4:$O$1003)</f>
        <v>112</v>
      </c>
      <c r="T115" s="14">
        <f>RANK(R115,$R$4:$R$203)</f>
        <v>112</v>
      </c>
      <c r="U115">
        <f>IF(F115="",0,F115)+IF(G115="",0,G115)</f>
        <v>11.6</v>
      </c>
      <c r="V115">
        <f>MAX($U$4:$U$203)-U115</f>
        <v>113.70000000000002</v>
      </c>
      <c r="W115" t="e">
        <f>VLOOKUP(B115,Summary!$Q$3:$U$575,5,FALSE)</f>
        <v>#N/A</v>
      </c>
      <c r="X115" s="15" t="e">
        <f>AVERAGE(F115:G115)+AVERAGE(F115:G115)/(ABS(F115-G115))</f>
        <v>#VALUE!</v>
      </c>
      <c r="Y115" s="15" t="e">
        <f>AVERAGE(H115:I115)+AVERAGE(H115:I115)/(ABS(I115-H115))</f>
        <v>#VALUE!</v>
      </c>
    </row>
    <row r="116" spans="1:25" ht="15.75" thickBot="1">
      <c r="A116">
        <f>RANK($G116,$G$4:$G$1203)</f>
        <v>145</v>
      </c>
      <c r="B116" s="4" t="s">
        <v>726</v>
      </c>
      <c r="C116" t="str">
        <f>IF(ISNA(VLOOKUP($B116,Pitchers2!$B$1:$Y$1001,C$1,FALSE)),"",VLOOKUP($B116,Pitchers2!$B$1:$Y$1001,C$1,FALSE))</f>
        <v>SP</v>
      </c>
      <c r="D116">
        <f>IF(ISNA(VLOOKUP($B116,Pitchers2!$B$1:$Y$1001,D$1,FALSE)),"",VLOOKUP($B116,Pitchers2!$B$1:$Y$1001,D$1,FALSE)+1)</f>
        <v>24</v>
      </c>
      <c r="E116" t="str">
        <f>IF(ISNA(VLOOKUP($B116,Pitchers2!$B$1:$Y$1001,E$1,FALSE)),"",VLOOKUP($B116,Pitchers2!$B$1:$Y$1001,E$1,FALSE))</f>
        <v>LON</v>
      </c>
      <c r="F116" t="str">
        <f>IF(ISNA(VLOOKUP($B116,Pitchers1!$B$1:$Y$991,F$1,FALSE)),"",VLOOKUP($B116,Pitchers1!$B$1:$Y$991,F$1,FALSE))</f>
        <v/>
      </c>
      <c r="G116">
        <f>IF(ISNA(VLOOKUP($B116,Pitchers2!$B$1:$Y$1001,G$1,FALSE)),"",VLOOKUP($B116,Pitchers2!$B$1:$Y$1001,G$1,FALSE))</f>
        <v>10.9</v>
      </c>
      <c r="H116" s="16" t="str">
        <f>IF(ISNA(VLOOKUP($B116,Pitchers1!$B$1:$Y$991,H$1,FALSE)),"",VLOOKUP($B116,Pitchers1!$B$1:$Y$991,H$1,FALSE))</f>
        <v/>
      </c>
      <c r="I116" s="16">
        <f>IF(ISNA(VLOOKUP($B116,Pitchers2!$B$1:$Y$1001,I$1,FALSE)),"",VLOOKUP($B116,Pitchers2!$B$1:$Y$1001,I$1,FALSE))</f>
        <v>67.099999999999994</v>
      </c>
      <c r="J116" s="11">
        <f>IF(F116="",-1,(F116-AVERAGE(F$4:F$1003))/STDEV(F$4:F$1003))</f>
        <v>-1</v>
      </c>
      <c r="K116" s="11">
        <f>IF(G116="",-1,(G116-AVERAGE(G$4:G$1003))/STDEV(G$4:G$1003))</f>
        <v>-0.68494855520847253</v>
      </c>
      <c r="L116" s="11">
        <f>IF(H116="",-1,(H116-AVERAGE(H$4:H$1003))/STDEV(H$4:H$1003))</f>
        <v>-1</v>
      </c>
      <c r="M116" s="11">
        <f>IF(I116="",-1,(I116-AVERAGE(I$4:I$1003))/STDEV(I$4:I$1003))</f>
        <v>-0.99994339029538371</v>
      </c>
      <c r="N116" s="11">
        <f>($J$2*J116+$K$2*K116+$L$2*L116+$M$2*M116+3*AVERAGE(J116:K116)+2*AVERAGE(L116:M116))/(SUM($J$2:$M$2)+5)</f>
        <v>-0.88026233587374236</v>
      </c>
      <c r="O116" s="11">
        <f>($J$2*J116+$K$2*K116+$L$2*L116+$M$2*M116+3*AVERAGE(J116:K116)+2*AVERAGE(L116:M116))/(SUM($J$2:$M$2)+5)+P116+Q116</f>
        <v>-0.18026233587374235</v>
      </c>
      <c r="P116">
        <f>VLOOKUP(D116,COND!$A$2:$B$35,2,FALSE)</f>
        <v>0.5</v>
      </c>
      <c r="Q116">
        <f>VLOOKUP(C116,COND!$D$2:$E$14,2,FALSE)</f>
        <v>0.2</v>
      </c>
      <c r="R116" s="11">
        <f>STANDARDIZE(O116,AVERAGE($O$4:$O$203),STDEV($O$4:$O$203))</f>
        <v>-0.30424469388949676</v>
      </c>
      <c r="S116" s="14">
        <f>RANK(O116,$O$4:$O$1003)</f>
        <v>113</v>
      </c>
      <c r="T116" s="14">
        <f>RANK(R116,$R$4:$R$203)</f>
        <v>113</v>
      </c>
      <c r="U116">
        <f>IF(F116="",0,F116)+IF(G116="",0,G116)</f>
        <v>10.9</v>
      </c>
      <c r="V116">
        <f>MAX($U$4:$U$203)-U116</f>
        <v>114.4</v>
      </c>
      <c r="W116" t="e">
        <f>VLOOKUP(B116,Summary!$Q$3:$U$575,5,FALSE)</f>
        <v>#N/A</v>
      </c>
      <c r="X116" s="15" t="e">
        <f>AVERAGE(F116:G116)+AVERAGE(F116:G116)/(ABS(F116-G116))</f>
        <v>#VALUE!</v>
      </c>
      <c r="Y116" s="15" t="e">
        <f>AVERAGE(H116:I116)+AVERAGE(H116:I116)/(ABS(I116-H116))</f>
        <v>#VALUE!</v>
      </c>
    </row>
    <row r="117" spans="1:25" ht="15.75" thickBot="1">
      <c r="A117">
        <f>RANK($G117,$G$4:$G$1203)</f>
        <v>57</v>
      </c>
      <c r="B117" s="7" t="s">
        <v>147</v>
      </c>
      <c r="C117" t="str">
        <f>IF(ISNA(VLOOKUP($B117,Pitchers2!$B$1:$Y$1001,C$1,FALSE)),"",VLOOKUP($B117,Pitchers2!$B$1:$Y$1001,C$1,FALSE))</f>
        <v>MR</v>
      </c>
      <c r="D117">
        <f>IF(ISNA(VLOOKUP($B117,Pitchers2!$B$1:$Y$1001,D$1,FALSE)),"",VLOOKUP($B117,Pitchers2!$B$1:$Y$1001,D$1,FALSE)+1)</f>
        <v>29</v>
      </c>
      <c r="E117" t="str">
        <f>IF(ISNA(VLOOKUP($B117,Pitchers2!$B$1:$Y$1001,E$1,FALSE)),"",VLOOKUP($B117,Pitchers2!$B$1:$Y$1001,E$1,FALSE))</f>
        <v>GLO</v>
      </c>
      <c r="F117">
        <f>IF(ISNA(VLOOKUP($B117,Pitchers1!$B$1:$Y$991,F$1,FALSE)),"",VLOOKUP($B117,Pitchers1!$B$1:$Y$991,F$1,FALSE))</f>
        <v>19.2</v>
      </c>
      <c r="G117">
        <f>IF(ISNA(VLOOKUP($B117,Pitchers2!$B$1:$Y$1001,G$1,FALSE)),"",VLOOKUP($B117,Pitchers2!$B$1:$Y$1001,G$1,FALSE))</f>
        <v>23.5</v>
      </c>
      <c r="H117" s="16">
        <f>IF(ISNA(VLOOKUP($B117,Pitchers1!$B$1:$Y$991,H$1,FALSE)),"",VLOOKUP($B117,Pitchers1!$B$1:$Y$991,H$1,FALSE))</f>
        <v>114</v>
      </c>
      <c r="I117" s="16">
        <f>IF(ISNA(VLOOKUP($B117,Pitchers2!$B$1:$Y$1001,I$1,FALSE)),"",VLOOKUP($B117,Pitchers2!$B$1:$Y$1001,I$1,FALSE))</f>
        <v>102.10000000000002</v>
      </c>
      <c r="J117" s="11">
        <f>IF(F117="",-1,(F117-AVERAGE(F$4:F$1003))/STDEV(F$4:F$1003))</f>
        <v>-0.25975863545085204</v>
      </c>
      <c r="K117" s="11">
        <f>IF(G117="",-1,(G117-AVERAGE(G$4:G$1003))/STDEV(G$4:G$1003))</f>
        <v>0.18825949817613194</v>
      </c>
      <c r="L117" s="11">
        <f>IF(H117="",-1,(H117-AVERAGE(H$4:H$1003))/STDEV(H$4:H$1003))</f>
        <v>-0.73204090031086855</v>
      </c>
      <c r="M117" s="11">
        <f>IF(I117="",-1,(I117-AVERAGE(I$4:I$1003))/STDEV(I$4:I$1003))</f>
        <v>-0.69778700549610484</v>
      </c>
      <c r="N117" s="11">
        <f>($J$2*J117+$K$2*K117+$L$2*L117+$M$2*M117+3*AVERAGE(J117:K117)+2*AVERAGE(L117:M117))/(SUM($J$2:$M$2)+5)</f>
        <v>-0.28635469487028098</v>
      </c>
      <c r="O117" s="11">
        <f>($J$2*J117+$K$2*K117+$L$2*L117+$M$2*M117+3*AVERAGE(J117:K117)+2*AVERAGE(L117:M117))/(SUM($J$2:$M$2)+5)+P117+Q117</f>
        <v>-0.18635469487028097</v>
      </c>
      <c r="P117">
        <f>VLOOKUP(D117,COND!$A$2:$B$35,2,FALSE)</f>
        <v>0.2</v>
      </c>
      <c r="Q117">
        <f>VLOOKUP(C117,COND!$D$2:$E$14,2,FALSE)</f>
        <v>-0.1</v>
      </c>
      <c r="R117" s="11">
        <f>STANDARDIZE(O117,AVERAGE($O$4:$O$203),STDEV($O$4:$O$203))</f>
        <v>-0.31011018611100105</v>
      </c>
      <c r="S117" s="14">
        <f>RANK(O117,$O$4:$O$1003)</f>
        <v>114</v>
      </c>
      <c r="T117" s="14">
        <f>RANK(R117,$R$4:$R$203)</f>
        <v>114</v>
      </c>
      <c r="U117">
        <f>IF(F117="",0,F117)+IF(G117="",0,G117)</f>
        <v>42.7</v>
      </c>
      <c r="V117">
        <f>MAX($U$4:$U$203)-U117</f>
        <v>82.600000000000009</v>
      </c>
      <c r="W117" t="e">
        <f>VLOOKUP(B117,Summary!$Q$3:$U$575,5,FALSE)</f>
        <v>#N/A</v>
      </c>
      <c r="X117" s="15">
        <f>AVERAGE(F117:G117)+AVERAGE(F117:G117)/(ABS(F117-G117))</f>
        <v>26.31511627906977</v>
      </c>
      <c r="Y117" s="15">
        <f>AVERAGE(H117:I117)+AVERAGE(H117:I117)/(ABS(I117-H117))</f>
        <v>117.12983193277314</v>
      </c>
    </row>
    <row r="118" spans="1:25" ht="15.75" thickBot="1">
      <c r="A118">
        <f>RANK($G118,$G$4:$G$1203)</f>
        <v>133</v>
      </c>
      <c r="B118" s="4" t="s">
        <v>497</v>
      </c>
      <c r="C118" t="str">
        <f>IF(ISNA(VLOOKUP($B118,Pitchers2!$B$1:$Y$1001,C$1,FALSE)),"",VLOOKUP($B118,Pitchers2!$B$1:$Y$1001,C$1,FALSE))</f>
        <v>MR</v>
      </c>
      <c r="D118">
        <f>IF(ISNA(VLOOKUP($B118,Pitchers2!$B$1:$Y$1001,D$1,FALSE)),"",VLOOKUP($B118,Pitchers2!$B$1:$Y$1001,D$1,FALSE)+1)</f>
        <v>26</v>
      </c>
      <c r="E118" t="str">
        <f>IF(ISNA(VLOOKUP($B118,Pitchers2!$B$1:$Y$1001,E$1,FALSE)),"",VLOOKUP($B118,Pitchers2!$B$1:$Y$1001,E$1,FALSE))</f>
        <v>OMA</v>
      </c>
      <c r="F118">
        <f>IF(ISNA(VLOOKUP($B118,Pitchers1!$B$1:$Y$991,F$1,FALSE)),"",VLOOKUP($B118,Pitchers1!$B$1:$Y$991,F$1,FALSE))</f>
        <v>21.9</v>
      </c>
      <c r="G118">
        <f>IF(ISNA(VLOOKUP($B118,Pitchers2!$B$1:$Y$1001,G$1,FALSE)),"",VLOOKUP($B118,Pitchers2!$B$1:$Y$1001,G$1,FALSE))</f>
        <v>11.7</v>
      </c>
      <c r="H118" s="16">
        <f>IF(ISNA(VLOOKUP($B118,Pitchers1!$B$1:$Y$991,H$1,FALSE)),"",VLOOKUP($B118,Pitchers1!$B$1:$Y$991,H$1,FALSE))</f>
        <v>134.89999999999998</v>
      </c>
      <c r="I118" s="16">
        <f>IF(ISNA(VLOOKUP($B118,Pitchers2!$B$1:$Y$1001,I$1,FALSE)),"",VLOOKUP($B118,Pitchers2!$B$1:$Y$1001,I$1,FALSE))</f>
        <v>82</v>
      </c>
      <c r="J118" s="11">
        <f>IF(F118="",-1,(F118-AVERAGE(F$4:F$1003))/STDEV(F$4:F$1003))</f>
        <v>-4.8458227003846548E-2</v>
      </c>
      <c r="K118" s="11">
        <f>IF(G118="",-1,(G118-AVERAGE(G$4:G$1003))/STDEV(G$4:G$1003))</f>
        <v>-0.62950677404119615</v>
      </c>
      <c r="L118" s="11">
        <f>IF(H118="",-1,(H118-AVERAGE(H$4:H$1003))/STDEV(H$4:H$1003))</f>
        <v>-0.54479295865892341</v>
      </c>
      <c r="M118" s="11">
        <f>IF(I118="",-1,(I118-AVERAGE(I$4:I$1003))/STDEV(I$4:I$1003))</f>
        <v>-0.87131110076654794</v>
      </c>
      <c r="N118" s="11">
        <f>($J$2*J118+$K$2*K118+$L$2*L118+$M$2*M118+3*AVERAGE(J118:K118)+2*AVERAGE(L118:M118))/(SUM($J$2:$M$2)+5)</f>
        <v>-0.59212976228071312</v>
      </c>
      <c r="O118" s="11">
        <f>($J$2*J118+$K$2*K118+$L$2*L118+$M$2*M118+3*AVERAGE(J118:K118)+2*AVERAGE(L118:M118))/(SUM($J$2:$M$2)+5)+P118+Q118</f>
        <v>-0.19212976228071313</v>
      </c>
      <c r="P118">
        <f>VLOOKUP(D118,COND!$A$2:$B$35,2,FALSE)</f>
        <v>0.5</v>
      </c>
      <c r="Q118">
        <f>VLOOKUP(C118,COND!$D$2:$E$14,2,FALSE)</f>
        <v>-0.1</v>
      </c>
      <c r="R118" s="11">
        <f>STANDARDIZE(O118,AVERAGE($O$4:$O$203),STDEV($O$4:$O$203))</f>
        <v>-0.3156702020250004</v>
      </c>
      <c r="S118" s="14">
        <f>RANK(O118,$O$4:$O$1003)</f>
        <v>115</v>
      </c>
      <c r="T118" s="14">
        <f>RANK(R118,$R$4:$R$203)</f>
        <v>115</v>
      </c>
      <c r="U118">
        <f>IF(F118="",0,F118)+IF(G118="",0,G118)</f>
        <v>33.599999999999994</v>
      </c>
      <c r="V118">
        <f>MAX($U$4:$U$203)-U118</f>
        <v>91.700000000000017</v>
      </c>
      <c r="W118" t="e">
        <f>VLOOKUP(B118,Summary!$Q$3:$U$575,5,FALSE)</f>
        <v>#N/A</v>
      </c>
      <c r="X118" s="15">
        <f>AVERAGE(F118:G118)+AVERAGE(F118:G118)/(ABS(F118-G118))</f>
        <v>18.44705882352941</v>
      </c>
      <c r="Y118" s="15">
        <f>AVERAGE(H118:I118)+AVERAGE(H118:I118)/(ABS(I118-H118))</f>
        <v>110.5000945179584</v>
      </c>
    </row>
    <row r="119" spans="1:25" ht="15.75" thickBot="1">
      <c r="A119">
        <f>RANK($G119,$G$4:$G$1203)</f>
        <v>171</v>
      </c>
      <c r="B119" s="4" t="s">
        <v>323</v>
      </c>
      <c r="C119" t="str">
        <f>IF(ISNA(VLOOKUP($B119,Pitchers2!$B$1:$Y$1001,C$1,FALSE)),"",VLOOKUP($B119,Pitchers2!$B$1:$Y$1001,C$1,FALSE))</f>
        <v>SP</v>
      </c>
      <c r="D119">
        <f>IF(ISNA(VLOOKUP($B119,Pitchers2!$B$1:$Y$1001,D$1,FALSE)),"",VLOOKUP($B119,Pitchers2!$B$1:$Y$1001,D$1,FALSE)+1)</f>
        <v>29</v>
      </c>
      <c r="E119" t="str">
        <f>IF(ISNA(VLOOKUP($B119,Pitchers2!$B$1:$Y$1001,E$1,FALSE)),"",VLOOKUP($B119,Pitchers2!$B$1:$Y$1001,E$1,FALSE))</f>
        <v>BAK</v>
      </c>
      <c r="F119">
        <f>IF(ISNA(VLOOKUP($B119,Pitchers1!$B$1:$Y$991,F$1,FALSE)),"",VLOOKUP($B119,Pitchers1!$B$1:$Y$991,F$1,FALSE))</f>
        <v>21.7</v>
      </c>
      <c r="G119">
        <f>IF(ISNA(VLOOKUP($B119,Pitchers2!$B$1:$Y$1001,G$1,FALSE)),"",VLOOKUP($B119,Pitchers2!$B$1:$Y$1001,G$1,FALSE))</f>
        <v>7.8</v>
      </c>
      <c r="H119" s="16">
        <f>IF(ISNA(VLOOKUP($B119,Pitchers1!$B$1:$Y$991,H$1,FALSE)),"",VLOOKUP($B119,Pitchers1!$B$1:$Y$991,H$1,FALSE))</f>
        <v>221</v>
      </c>
      <c r="I119" s="16">
        <f>IF(ISNA(VLOOKUP($B119,Pitchers2!$B$1:$Y$1001,I$1,FALSE)),"",VLOOKUP($B119,Pitchers2!$B$1:$Y$1001,I$1,FALSE))</f>
        <v>84</v>
      </c>
      <c r="J119" s="11">
        <f>IF(F119="",-1,(F119-AVERAGE(F$4:F$1003))/STDEV(F$4:F$1003))</f>
        <v>-6.4110109111032085E-2</v>
      </c>
      <c r="K119" s="11">
        <f>IF(G119="",-1,(G119-AVERAGE(G$4:G$1003))/STDEV(G$4:G$1003))</f>
        <v>-0.89978545723166892</v>
      </c>
      <c r="L119" s="11">
        <f>IF(H119="",-1,(H119-AVERAGE(H$4:H$1003))/STDEV(H$4:H$1003))</f>
        <v>0.22659688709382753</v>
      </c>
      <c r="M119" s="11">
        <f>IF(I119="",-1,(I119-AVERAGE(I$4:I$1003))/STDEV(I$4:I$1003))</f>
        <v>-0.85404502163516061</v>
      </c>
      <c r="N119" s="11">
        <f>($J$2*J119+$K$2*K119+$L$2*L119+$M$2*M119+3*AVERAGE(J119:K119)+2*AVERAGE(L119:M119))/(SUM($J$2:$M$2)+5)</f>
        <v>-0.59956107386001212</v>
      </c>
      <c r="O119" s="11">
        <f>($J$2*J119+$K$2*K119+$L$2*L119+$M$2*M119+3*AVERAGE(J119:K119)+2*AVERAGE(L119:M119))/(SUM($J$2:$M$2)+5)+P119+Q119</f>
        <v>-0.19956107386001209</v>
      </c>
      <c r="P119">
        <f>VLOOKUP(D119,COND!$A$2:$B$35,2,FALSE)</f>
        <v>0.2</v>
      </c>
      <c r="Q119">
        <f>VLOOKUP(C119,COND!$D$2:$E$14,2,FALSE)</f>
        <v>0.2</v>
      </c>
      <c r="R119" s="11">
        <f>STANDARDIZE(O119,AVERAGE($O$4:$O$203),STDEV($O$4:$O$203))</f>
        <v>-0.32282478702051975</v>
      </c>
      <c r="S119" s="14">
        <f>RANK(O119,$O$4:$O$1003)</f>
        <v>116</v>
      </c>
      <c r="T119" s="14">
        <f>RANK(R119,$R$4:$R$203)</f>
        <v>116</v>
      </c>
      <c r="U119">
        <f>IF(F119="",0,F119)+IF(G119="",0,G119)</f>
        <v>29.5</v>
      </c>
      <c r="V119">
        <f>MAX($U$4:$U$203)-U119</f>
        <v>95.800000000000011</v>
      </c>
      <c r="W119" t="e">
        <f>VLOOKUP(B119,Summary!$Q$3:$U$575,5,FALSE)</f>
        <v>#N/A</v>
      </c>
      <c r="X119" s="15">
        <f>AVERAGE(F119:G119)+AVERAGE(F119:G119)/(ABS(F119-G119))</f>
        <v>15.811151079136691</v>
      </c>
      <c r="Y119" s="15">
        <f>AVERAGE(H119:I119)+AVERAGE(H119:I119)/(ABS(I119-H119))</f>
        <v>153.61313868613138</v>
      </c>
    </row>
    <row r="120" spans="1:25" ht="15.75" thickBot="1">
      <c r="A120">
        <f>RANK($G120,$G$4:$G$1203)</f>
        <v>96</v>
      </c>
      <c r="B120" s="7" t="s">
        <v>310</v>
      </c>
      <c r="C120" t="str">
        <f>IF(ISNA(VLOOKUP($B120,Pitchers2!$B$1:$Y$1001,C$1,FALSE)),"",VLOOKUP($B120,Pitchers2!$B$1:$Y$1001,C$1,FALSE))</f>
        <v>SP</v>
      </c>
      <c r="D120">
        <f>IF(ISNA(VLOOKUP($B120,Pitchers2!$B$1:$Y$1001,D$1,FALSE)),"",VLOOKUP($B120,Pitchers2!$B$1:$Y$1001,D$1,FALSE)+1)</f>
        <v>32</v>
      </c>
      <c r="E120" t="str">
        <f>IF(ISNA(VLOOKUP($B120,Pitchers2!$B$1:$Y$1001,E$1,FALSE)),"",VLOOKUP($B120,Pitchers2!$B$1:$Y$1001,E$1,FALSE))</f>
        <v>KEN</v>
      </c>
      <c r="F120" t="str">
        <f>IF(ISNA(VLOOKUP($B120,Pitchers1!$B$1:$Y$991,F$1,FALSE)),"",VLOOKUP($B120,Pitchers1!$B$1:$Y$991,F$1,FALSE))</f>
        <v/>
      </c>
      <c r="G120">
        <f>IF(ISNA(VLOOKUP($B120,Pitchers2!$B$1:$Y$1001,G$1,FALSE)),"",VLOOKUP($B120,Pitchers2!$B$1:$Y$1001,G$1,FALSE))</f>
        <v>17.8</v>
      </c>
      <c r="H120" s="16" t="str">
        <f>IF(ISNA(VLOOKUP($B120,Pitchers1!$B$1:$Y$991,H$1,FALSE)),"",VLOOKUP($B120,Pitchers1!$B$1:$Y$991,H$1,FALSE))</f>
        <v/>
      </c>
      <c r="I120" s="16">
        <f>IF(ISNA(VLOOKUP($B120,Pitchers2!$B$1:$Y$1001,I$1,FALSE)),"",VLOOKUP($B120,Pitchers2!$B$1:$Y$1001,I$1,FALSE))</f>
        <v>209</v>
      </c>
      <c r="J120" s="11">
        <f>IF(F120="",-1,(F120-AVERAGE(F$4:F$1003))/STDEV(F$4:F$1003))</f>
        <v>-1</v>
      </c>
      <c r="K120" s="11">
        <f>IF(G120="",-1,(G120-AVERAGE(G$4:G$1003))/STDEV(G$4:G$1003))</f>
        <v>-0.20676319264071291</v>
      </c>
      <c r="L120" s="11">
        <f>IF(H120="",-1,(H120-AVERAGE(H$4:H$1003))/STDEV(H$4:H$1003))</f>
        <v>-1</v>
      </c>
      <c r="M120" s="11">
        <f>IF(I120="",-1,(I120-AVERAGE(I$4:I$1003))/STDEV(I$4:I$1003))</f>
        <v>0.22508492407654904</v>
      </c>
      <c r="N120" s="11">
        <f>($J$2*J120+$K$2*K120+$L$2*L120+$M$2*M120+3*AVERAGE(J120:K120)+2*AVERAGE(L120:M120))/(SUM($J$2:$M$2)+5)</f>
        <v>-0.30654283749897521</v>
      </c>
      <c r="O120" s="11">
        <f>($J$2*J120+$K$2*K120+$L$2*L120+$M$2*M120+3*AVERAGE(J120:K120)+2*AVERAGE(L120:M120))/(SUM($J$2:$M$2)+5)+P120+Q120</f>
        <v>-0.20654283749897523</v>
      </c>
      <c r="P120">
        <f>VLOOKUP(D120,COND!$A$2:$B$35,2,FALSE)</f>
        <v>-0.1</v>
      </c>
      <c r="Q120">
        <f>VLOOKUP(C120,COND!$D$2:$E$14,2,FALSE)</f>
        <v>0.2</v>
      </c>
      <c r="R120" s="11">
        <f>STANDARDIZE(O120,AVERAGE($O$4:$O$203),STDEV($O$4:$O$203))</f>
        <v>-0.3295465643058022</v>
      </c>
      <c r="S120" s="14">
        <f>RANK(O120,$O$4:$O$1003)</f>
        <v>117</v>
      </c>
      <c r="T120" s="14">
        <f>RANK(R120,$R$4:$R$203)</f>
        <v>117</v>
      </c>
      <c r="U120">
        <f>IF(F120="",0,F120)+IF(G120="",0,G120)</f>
        <v>17.8</v>
      </c>
      <c r="V120">
        <f>MAX($U$4:$U$203)-U120</f>
        <v>107.50000000000001</v>
      </c>
      <c r="W120" t="e">
        <f>VLOOKUP(B120,Summary!$Q$3:$U$575,5,FALSE)</f>
        <v>#N/A</v>
      </c>
      <c r="X120" s="15" t="e">
        <f>AVERAGE(F120:G120)+AVERAGE(F120:G120)/(ABS(F120-G120))</f>
        <v>#VALUE!</v>
      </c>
      <c r="Y120" s="15" t="e">
        <f>AVERAGE(H120:I120)+AVERAGE(H120:I120)/(ABS(I120-H120))</f>
        <v>#VALUE!</v>
      </c>
    </row>
    <row r="121" spans="1:25" ht="15.75" thickBot="1">
      <c r="A121">
        <f>RANK($G121,$G$4:$G$1203)</f>
        <v>101</v>
      </c>
      <c r="B121" s="4" t="s">
        <v>494</v>
      </c>
      <c r="C121" t="str">
        <f>IF(ISNA(VLOOKUP($B121,Pitchers2!$B$1:$Y$1001,C$1,FALSE)),"",VLOOKUP($B121,Pitchers2!$B$1:$Y$1001,C$1,FALSE))</f>
        <v>MR</v>
      </c>
      <c r="D121">
        <f>IF(ISNA(VLOOKUP($B121,Pitchers2!$B$1:$Y$1001,D$1,FALSE)),"",VLOOKUP($B121,Pitchers2!$B$1:$Y$1001,D$1,FALSE)+1)</f>
        <v>28</v>
      </c>
      <c r="E121" t="str">
        <f>IF(ISNA(VLOOKUP($B121,Pitchers2!$B$1:$Y$1001,E$1,FALSE)),"",VLOOKUP($B121,Pitchers2!$B$1:$Y$1001,E$1,FALSE))</f>
        <v>CL</v>
      </c>
      <c r="F121" t="str">
        <f>IF(ISNA(VLOOKUP($B121,Pitchers1!$B$1:$Y$991,F$1,FALSE)),"",VLOOKUP($B121,Pitchers1!$B$1:$Y$991,F$1,FALSE))</f>
        <v/>
      </c>
      <c r="G121">
        <f>IF(ISNA(VLOOKUP($B121,Pitchers2!$B$1:$Y$1001,G$1,FALSE)),"",VLOOKUP($B121,Pitchers2!$B$1:$Y$1001,G$1,FALSE))</f>
        <v>17.100000000000001</v>
      </c>
      <c r="H121" s="16" t="str">
        <f>IF(ISNA(VLOOKUP($B121,Pitchers1!$B$1:$Y$991,H$1,FALSE)),"",VLOOKUP($B121,Pitchers1!$B$1:$Y$991,H$1,FALSE))</f>
        <v/>
      </c>
      <c r="I121" s="16">
        <f>IF(ISNA(VLOOKUP($B121,Pitchers2!$B$1:$Y$1001,I$1,FALSE)),"",VLOOKUP($B121,Pitchers2!$B$1:$Y$1001,I$1,FALSE))</f>
        <v>170.09999999999991</v>
      </c>
      <c r="J121" s="11">
        <f>IF(F121="",-1,(F121-AVERAGE(F$4:F$1003))/STDEV(F$4:F$1003))</f>
        <v>-1</v>
      </c>
      <c r="K121" s="11">
        <f>IF(G121="",-1,(G121-AVERAGE(G$4:G$1003))/STDEV(G$4:G$1003))</f>
        <v>-0.25527475116207976</v>
      </c>
      <c r="L121" s="11">
        <f>IF(H121="",-1,(H121-AVERAGE(H$4:H$1003))/STDEV(H$4:H$1003))</f>
        <v>-1</v>
      </c>
      <c r="M121" s="11">
        <f>IF(I121="",-1,(I121-AVERAGE(I$4:I$1003))/STDEV(I$4:I$1003))</f>
        <v>-0.11074031502893576</v>
      </c>
      <c r="N121" s="11">
        <f>($J$2*J121+$K$2*K121+$L$2*L121+$M$2*M121+3*AVERAGE(J121:K121)+2*AVERAGE(L121:M121))/(SUM($J$2:$M$2)+5)</f>
        <v>-0.43244130625084976</v>
      </c>
      <c r="O121" s="11">
        <f>($J$2*J121+$K$2*K121+$L$2*L121+$M$2*M121+3*AVERAGE(J121:K121)+2*AVERAGE(L121:M121))/(SUM($J$2:$M$2)+5)+P121+Q121</f>
        <v>-0.23244130625084977</v>
      </c>
      <c r="P121">
        <f>VLOOKUP(D121,COND!$A$2:$B$35,2,FALSE)</f>
        <v>0.3</v>
      </c>
      <c r="Q121">
        <f>VLOOKUP(C121,COND!$D$2:$E$14,2,FALSE)</f>
        <v>-0.1</v>
      </c>
      <c r="R121" s="11">
        <f>STANDARDIZE(O121,AVERAGE($O$4:$O$203),STDEV($O$4:$O$203))</f>
        <v>-0.35448062795820623</v>
      </c>
      <c r="S121" s="14">
        <f>RANK(O121,$O$4:$O$1003)</f>
        <v>118</v>
      </c>
      <c r="T121" s="14">
        <f>RANK(R121,$R$4:$R$203)</f>
        <v>118</v>
      </c>
      <c r="U121">
        <f>IF(F121="",0,F121)+IF(G121="",0,G121)</f>
        <v>17.100000000000001</v>
      </c>
      <c r="V121">
        <f>MAX($U$4:$U$203)-U121</f>
        <v>108.20000000000002</v>
      </c>
      <c r="W121" t="e">
        <f>VLOOKUP(B121,Summary!$Q$3:$U$575,5,FALSE)</f>
        <v>#N/A</v>
      </c>
      <c r="X121" s="15" t="e">
        <f>AVERAGE(F121:G121)+AVERAGE(F121:G121)/(ABS(F121-G121))</f>
        <v>#VALUE!</v>
      </c>
      <c r="Y121" s="15" t="e">
        <f>AVERAGE(H121:I121)+AVERAGE(H121:I121)/(ABS(I121-H121))</f>
        <v>#VALUE!</v>
      </c>
    </row>
    <row r="122" spans="1:25" ht="15.75" thickBot="1">
      <c r="A122">
        <f>RANK($G122,$G$4:$G$1203)</f>
        <v>114</v>
      </c>
      <c r="B122" s="7" t="s">
        <v>718</v>
      </c>
      <c r="C122" t="str">
        <f>IF(ISNA(VLOOKUP($B122,Pitchers2!$B$1:$Y$1001,C$1,FALSE)),"",VLOOKUP($B122,Pitchers2!$B$1:$Y$1001,C$1,FALSE))</f>
        <v>MR</v>
      </c>
      <c r="D122">
        <f>IF(ISNA(VLOOKUP($B122,Pitchers2!$B$1:$Y$1001,D$1,FALSE)),"",VLOOKUP($B122,Pitchers2!$B$1:$Y$1001,D$1,FALSE)+1)</f>
        <v>26</v>
      </c>
      <c r="E122" t="str">
        <f>IF(ISNA(VLOOKUP($B122,Pitchers2!$B$1:$Y$1001,E$1,FALSE)),"",VLOOKUP($B122,Pitchers2!$B$1:$Y$1001,E$1,FALSE))</f>
        <v>OMA</v>
      </c>
      <c r="F122" t="str">
        <f>IF(ISNA(VLOOKUP($B122,Pitchers1!$B$1:$Y$991,F$1,FALSE)),"",VLOOKUP($B122,Pitchers1!$B$1:$Y$991,F$1,FALSE))</f>
        <v/>
      </c>
      <c r="G122">
        <f>IF(ISNA(VLOOKUP($B122,Pitchers2!$B$1:$Y$1001,G$1,FALSE)),"",VLOOKUP($B122,Pitchers2!$B$1:$Y$1001,G$1,FALSE))</f>
        <v>15.3</v>
      </c>
      <c r="H122" s="16" t="str">
        <f>IF(ISNA(VLOOKUP($B122,Pitchers1!$B$1:$Y$991,H$1,FALSE)),"",VLOOKUP($B122,Pitchers1!$B$1:$Y$991,H$1,FALSE))</f>
        <v/>
      </c>
      <c r="I122" s="16">
        <f>IF(ISNA(VLOOKUP($B122,Pitchers2!$B$1:$Y$1001,I$1,FALSE)),"",VLOOKUP($B122,Pitchers2!$B$1:$Y$1001,I$1,FALSE))</f>
        <v>108.10000000000002</v>
      </c>
      <c r="J122" s="11">
        <f>IF(F122="",-1,(F122-AVERAGE(F$4:F$1003))/STDEV(F$4:F$1003))</f>
        <v>-1</v>
      </c>
      <c r="K122" s="11">
        <f>IF(G122="",-1,(G122-AVERAGE(G$4:G$1003))/STDEV(G$4:G$1003))</f>
        <v>-0.38001875878845187</v>
      </c>
      <c r="L122" s="11">
        <f>IF(H122="",-1,(H122-AVERAGE(H$4:H$1003))/STDEV(H$4:H$1003))</f>
        <v>-1</v>
      </c>
      <c r="M122" s="11">
        <f>IF(I122="",-1,(I122-AVERAGE(I$4:I$1003))/STDEV(I$4:I$1003))</f>
        <v>-0.64598876810194272</v>
      </c>
      <c r="N122" s="11">
        <f>($J$2*J122+$K$2*K122+$L$2*L122+$M$2*M122+3*AVERAGE(J122:K122)+2*AVERAGE(L122:M122))/(SUM($J$2:$M$2)+5)</f>
        <v>-0.65112353413223345</v>
      </c>
      <c r="O122" s="11">
        <f>($J$2*J122+$K$2*K122+$L$2*L122+$M$2*M122+3*AVERAGE(J122:K122)+2*AVERAGE(L122:M122))/(SUM($J$2:$M$2)+5)+P122+Q122</f>
        <v>-0.25112353413223343</v>
      </c>
      <c r="P122">
        <f>VLOOKUP(D122,COND!$A$2:$B$35,2,FALSE)</f>
        <v>0.5</v>
      </c>
      <c r="Q122">
        <f>VLOOKUP(C122,COND!$D$2:$E$14,2,FALSE)</f>
        <v>-0.1</v>
      </c>
      <c r="R122" s="11">
        <f>STANDARDIZE(O122,AVERAGE($O$4:$O$203),STDEV($O$4:$O$203))</f>
        <v>-0.37246716853811679</v>
      </c>
      <c r="S122" s="14">
        <f>RANK(O122,$O$4:$O$1003)</f>
        <v>119</v>
      </c>
      <c r="T122" s="14">
        <f>RANK(R122,$R$4:$R$203)</f>
        <v>119</v>
      </c>
      <c r="U122">
        <f>IF(F122="",0,F122)+IF(G122="",0,G122)</f>
        <v>15.3</v>
      </c>
      <c r="V122">
        <f>MAX($U$4:$U$203)-U122</f>
        <v>110.00000000000001</v>
      </c>
      <c r="W122" t="e">
        <f>VLOOKUP(B122,Summary!$Q$3:$U$575,5,FALSE)</f>
        <v>#N/A</v>
      </c>
      <c r="X122" s="15" t="e">
        <f>AVERAGE(F122:G122)+AVERAGE(F122:G122)/(ABS(F122-G122))</f>
        <v>#VALUE!</v>
      </c>
      <c r="Y122" s="15" t="e">
        <f>AVERAGE(H122:I122)+AVERAGE(H122:I122)/(ABS(I122-H122))</f>
        <v>#VALUE!</v>
      </c>
    </row>
    <row r="123" spans="1:25" ht="15.75" thickBot="1">
      <c r="A123">
        <f>RANK($G123,$G$4:$G$1203)</f>
        <v>124</v>
      </c>
      <c r="B123" s="7" t="s">
        <v>721</v>
      </c>
      <c r="C123" t="str">
        <f>IF(ISNA(VLOOKUP($B123,Pitchers2!$B$1:$Y$1001,C$1,FALSE)),"",VLOOKUP($B123,Pitchers2!$B$1:$Y$1001,C$1,FALSE))</f>
        <v>SP</v>
      </c>
      <c r="D123">
        <f>IF(ISNA(VLOOKUP($B123,Pitchers2!$B$1:$Y$1001,D$1,FALSE)),"",VLOOKUP($B123,Pitchers2!$B$1:$Y$1001,D$1,FALSE)+1)</f>
        <v>27</v>
      </c>
      <c r="E123" t="str">
        <f>IF(ISNA(VLOOKUP($B123,Pitchers2!$B$1:$Y$1001,E$1,FALSE)),"",VLOOKUP($B123,Pitchers2!$B$1:$Y$1001,E$1,FALSE))</f>
        <v>YUM</v>
      </c>
      <c r="F123" t="str">
        <f>IF(ISNA(VLOOKUP($B123,Pitchers1!$B$1:$Y$991,F$1,FALSE)),"",VLOOKUP($B123,Pitchers1!$B$1:$Y$991,F$1,FALSE))</f>
        <v/>
      </c>
      <c r="G123">
        <f>IF(ISNA(VLOOKUP($B123,Pitchers2!$B$1:$Y$1001,G$1,FALSE)),"",VLOOKUP($B123,Pitchers2!$B$1:$Y$1001,G$1,FALSE))</f>
        <v>13.3</v>
      </c>
      <c r="H123" s="16" t="str">
        <f>IF(ISNA(VLOOKUP($B123,Pitchers1!$B$1:$Y$991,H$1,FALSE)),"",VLOOKUP($B123,Pitchers1!$B$1:$Y$991,H$1,FALSE))</f>
        <v/>
      </c>
      <c r="I123" s="16">
        <f>IF(ISNA(VLOOKUP($B123,Pitchers2!$B$1:$Y$1001,I$1,FALSE)),"",VLOOKUP($B123,Pitchers2!$B$1:$Y$1001,I$1,FALSE))</f>
        <v>47</v>
      </c>
      <c r="J123" s="11">
        <f>IF(F123="",-1,(F123-AVERAGE(F$4:F$1003))/STDEV(F$4:F$1003))</f>
        <v>-1</v>
      </c>
      <c r="K123" s="11">
        <f>IF(G123="",-1,(G123-AVERAGE(G$4:G$1003))/STDEV(G$4:G$1003))</f>
        <v>-0.51862321170664305</v>
      </c>
      <c r="L123" s="11">
        <f>IF(H123="",-1,(H123-AVERAGE(H$4:H$1003))/STDEV(H$4:H$1003))</f>
        <v>-1</v>
      </c>
      <c r="M123" s="11">
        <f>IF(I123="",-1,(I123-AVERAGE(I$4:I$1003))/STDEV(I$4:I$1003))</f>
        <v>-1.1734674855658267</v>
      </c>
      <c r="N123" s="11">
        <f>($J$2*J123+$K$2*K123+$L$2*L123+$M$2*M123+3*AVERAGE(J123:K123)+2*AVERAGE(L123:M123))/(SUM($J$2:$M$2)+5)</f>
        <v>-0.87258641582958907</v>
      </c>
      <c r="O123" s="11">
        <f>($J$2*J123+$K$2*K123+$L$2*L123+$M$2*M123+3*AVERAGE(J123:K123)+2*AVERAGE(L123:M123))/(SUM($J$2:$M$2)+5)+P123+Q123</f>
        <v>-0.27258641582958903</v>
      </c>
      <c r="P123">
        <f>VLOOKUP(D123,COND!$A$2:$B$35,2,FALSE)</f>
        <v>0.4</v>
      </c>
      <c r="Q123">
        <f>VLOOKUP(C123,COND!$D$2:$E$14,2,FALSE)</f>
        <v>0.2</v>
      </c>
      <c r="R123" s="11">
        <f>STANDARDIZE(O123,AVERAGE($O$4:$O$203),STDEV($O$4:$O$203))</f>
        <v>-0.39313081717051507</v>
      </c>
      <c r="S123" s="14">
        <f>RANK(O123,$O$4:$O$1003)</f>
        <v>120</v>
      </c>
      <c r="T123" s="14">
        <f>RANK(R123,$R$4:$R$203)</f>
        <v>120</v>
      </c>
      <c r="U123">
        <f>IF(F123="",0,F123)+IF(G123="",0,G123)</f>
        <v>13.3</v>
      </c>
      <c r="V123">
        <f>MAX($U$4:$U$203)-U123</f>
        <v>112.00000000000001</v>
      </c>
      <c r="W123" t="e">
        <f>VLOOKUP(B123,Summary!$Q$3:$U$575,5,FALSE)</f>
        <v>#N/A</v>
      </c>
      <c r="X123" s="15" t="e">
        <f>AVERAGE(F123:G123)+AVERAGE(F123:G123)/(ABS(F123-G123))</f>
        <v>#VALUE!</v>
      </c>
      <c r="Y123" s="15" t="e">
        <f>AVERAGE(H123:I123)+AVERAGE(H123:I123)/(ABS(I123-H123))</f>
        <v>#VALUE!</v>
      </c>
    </row>
    <row r="124" spans="1:25" ht="15.75" thickBot="1">
      <c r="A124">
        <f>RANK($G124,$G$4:$G$1203)</f>
        <v>107</v>
      </c>
      <c r="B124" s="4" t="s">
        <v>406</v>
      </c>
      <c r="C124" t="str">
        <f>IF(ISNA(VLOOKUP($B124,Pitchers2!$B$1:$Y$1001,C$1,FALSE)),"",VLOOKUP($B124,Pitchers2!$B$1:$Y$1001,C$1,FALSE))</f>
        <v>MR</v>
      </c>
      <c r="D124">
        <f>IF(ISNA(VLOOKUP($B124,Pitchers2!$B$1:$Y$1001,D$1,FALSE)),"",VLOOKUP($B124,Pitchers2!$B$1:$Y$1001,D$1,FALSE)+1)</f>
        <v>29</v>
      </c>
      <c r="E124" t="str">
        <f>IF(ISNA(VLOOKUP($B124,Pitchers2!$B$1:$Y$1001,E$1,FALSE)),"",VLOOKUP($B124,Pitchers2!$B$1:$Y$1001,E$1,FALSE))</f>
        <v>SA</v>
      </c>
      <c r="F124">
        <f>IF(ISNA(VLOOKUP($B124,Pitchers1!$B$1:$Y$991,F$1,FALSE)),"",VLOOKUP($B124,Pitchers1!$B$1:$Y$991,F$1,FALSE))</f>
        <v>17.899999999999999</v>
      </c>
      <c r="G124">
        <f>IF(ISNA(VLOOKUP($B124,Pitchers2!$B$1:$Y$1001,G$1,FALSE)),"",VLOOKUP($B124,Pitchers2!$B$1:$Y$1001,G$1,FALSE))</f>
        <v>16.3</v>
      </c>
      <c r="H124" s="16">
        <f>IF(ISNA(VLOOKUP($B124,Pitchers1!$B$1:$Y$991,H$1,FALSE)),"",VLOOKUP($B124,Pitchers1!$B$1:$Y$991,H$1,FALSE))</f>
        <v>158</v>
      </c>
      <c r="I124" s="16">
        <f>IF(ISNA(VLOOKUP($B124,Pitchers2!$B$1:$Y$1001,I$1,FALSE)),"",VLOOKUP($B124,Pitchers2!$B$1:$Y$1001,I$1,FALSE))</f>
        <v>124</v>
      </c>
      <c r="J124" s="11">
        <f>IF(F124="",-1,(F124-AVERAGE(F$4:F$1003))/STDEV(F$4:F$1003))</f>
        <v>-0.36149586914755849</v>
      </c>
      <c r="K124" s="11">
        <f>IF(G124="",-1,(G124-AVERAGE(G$4:G$1003))/STDEV(G$4:G$1003))</f>
        <v>-0.31071653232935631</v>
      </c>
      <c r="L124" s="11">
        <f>IF(H124="",-1,(H124-AVERAGE(H$4:H$1003))/STDEV(H$4:H$1003))</f>
        <v>-0.33783470735940468</v>
      </c>
      <c r="M124" s="11">
        <f>IF(I124="",-1,(I124-AVERAGE(I$4:I$1003))/STDEV(I$4:I$1003))</f>
        <v>-0.50872343900741346</v>
      </c>
      <c r="N124" s="11">
        <f>($J$2*J124+$K$2*K124+$L$2*L124+$M$2*M124+3*AVERAGE(J124:K124)+2*AVERAGE(L124:M124))/(SUM($J$2:$M$2)+5)</f>
        <v>-0.38647320409721686</v>
      </c>
      <c r="O124" s="11">
        <f>($J$2*J124+$K$2*K124+$L$2*L124+$M$2*M124+3*AVERAGE(J124:K124)+2*AVERAGE(L124:M124))/(SUM($J$2:$M$2)+5)+P124+Q124</f>
        <v>-0.28647320409721688</v>
      </c>
      <c r="P124">
        <f>VLOOKUP(D124,COND!$A$2:$B$35,2,FALSE)</f>
        <v>0.2</v>
      </c>
      <c r="Q124">
        <f>VLOOKUP(C124,COND!$D$2:$E$14,2,FALSE)</f>
        <v>-0.1</v>
      </c>
      <c r="R124" s="11">
        <f>STANDARDIZE(O124,AVERAGE($O$4:$O$203),STDEV($O$4:$O$203))</f>
        <v>-0.40650049033188407</v>
      </c>
      <c r="S124" s="14">
        <f>RANK(O124,$O$4:$O$1003)</f>
        <v>121</v>
      </c>
      <c r="T124" s="14">
        <f>RANK(R124,$R$4:$R$203)</f>
        <v>121</v>
      </c>
      <c r="U124">
        <f>IF(F124="",0,F124)+IF(G124="",0,G124)</f>
        <v>34.200000000000003</v>
      </c>
      <c r="V124">
        <f>MAX($U$4:$U$203)-U124</f>
        <v>91.100000000000009</v>
      </c>
      <c r="W124" t="e">
        <f>VLOOKUP(B124,Summary!$Q$3:$U$575,5,FALSE)</f>
        <v>#N/A</v>
      </c>
      <c r="X124" s="15">
        <f>AVERAGE(F124:G124)+AVERAGE(F124:G124)/(ABS(F124-G124))</f>
        <v>27.787500000000016</v>
      </c>
      <c r="Y124" s="15">
        <f>AVERAGE(H124:I124)+AVERAGE(H124:I124)/(ABS(I124-H124))</f>
        <v>145.14705882352942</v>
      </c>
    </row>
    <row r="125" spans="1:25" ht="15.75" thickBot="1">
      <c r="A125">
        <f>RANK($G125,$G$4:$G$1203)</f>
        <v>118</v>
      </c>
      <c r="B125" s="7" t="s">
        <v>412</v>
      </c>
      <c r="C125" t="str">
        <f>IF(ISNA(VLOOKUP($B125,Pitchers2!$B$1:$Y$1001,C$1,FALSE)),"",VLOOKUP($B125,Pitchers2!$B$1:$Y$1001,C$1,FALSE))</f>
        <v>SP</v>
      </c>
      <c r="D125">
        <f>IF(ISNA(VLOOKUP($B125,Pitchers2!$B$1:$Y$1001,D$1,FALSE)),"",VLOOKUP($B125,Pitchers2!$B$1:$Y$1001,D$1,FALSE)+1)</f>
        <v>29</v>
      </c>
      <c r="E125" t="str">
        <f>IF(ISNA(VLOOKUP($B125,Pitchers2!$B$1:$Y$1001,E$1,FALSE)),"",VLOOKUP($B125,Pitchers2!$B$1:$Y$1001,E$1,FALSE))</f>
        <v>KEN</v>
      </c>
      <c r="F125">
        <f>IF(ISNA(VLOOKUP($B125,Pitchers1!$B$1:$Y$991,F$1,FALSE)),"",VLOOKUP($B125,Pitchers1!$B$1:$Y$991,F$1,FALSE))</f>
        <v>6.2</v>
      </c>
      <c r="G125">
        <f>IF(ISNA(VLOOKUP($B125,Pitchers2!$B$1:$Y$1001,G$1,FALSE)),"",VLOOKUP($B125,Pitchers2!$B$1:$Y$1001,G$1,FALSE))</f>
        <v>14.7</v>
      </c>
      <c r="H125" s="16">
        <f>IF(ISNA(VLOOKUP($B125,Pitchers1!$B$1:$Y$991,H$1,FALSE)),"",VLOOKUP($B125,Pitchers1!$B$1:$Y$991,H$1,FALSE))</f>
        <v>129.10000000000002</v>
      </c>
      <c r="I125" s="16">
        <f>IF(ISNA(VLOOKUP($B125,Pitchers2!$B$1:$Y$1001,I$1,FALSE)),"",VLOOKUP($B125,Pitchers2!$B$1:$Y$1001,I$1,FALSE))</f>
        <v>99.900000000000091</v>
      </c>
      <c r="J125" s="11">
        <f>IF(F125="",-1,(F125-AVERAGE(F$4:F$1003))/STDEV(F$4:F$1003))</f>
        <v>-1.2771309724179158</v>
      </c>
      <c r="K125" s="11">
        <f>IF(G125="",-1,(G125-AVERAGE(G$4:G$1003))/STDEV(G$4:G$1003))</f>
        <v>-0.42160009466390935</v>
      </c>
      <c r="L125" s="11">
        <f>IF(H125="",-1,(H125-AVERAGE(H$4:H$1003))/STDEV(H$4:H$1003))</f>
        <v>-0.59675650227525234</v>
      </c>
      <c r="M125" s="11">
        <f>IF(I125="",-1,(I125-AVERAGE(I$4:I$1003))/STDEV(I$4:I$1003))</f>
        <v>-0.71677969254063034</v>
      </c>
      <c r="N125" s="11">
        <f>($J$2*J125+$K$2*K125+$L$2*L125+$M$2*M125+3*AVERAGE(J125:K125)+2*AVERAGE(L125:M125))/(SUM($J$2:$M$2)+5)</f>
        <v>-0.69107189289354243</v>
      </c>
      <c r="O125" s="11">
        <f>($J$2*J125+$K$2*K125+$L$2*L125+$M$2*M125+3*AVERAGE(J125:K125)+2*AVERAGE(L125:M125))/(SUM($J$2:$M$2)+5)+P125+Q125</f>
        <v>-0.29107189289354241</v>
      </c>
      <c r="P125">
        <f>VLOOKUP(D125,COND!$A$2:$B$35,2,FALSE)</f>
        <v>0.2</v>
      </c>
      <c r="Q125">
        <f>VLOOKUP(C125,COND!$D$2:$E$14,2,FALSE)</f>
        <v>0.2</v>
      </c>
      <c r="R125" s="11">
        <f>STANDARDIZE(O125,AVERAGE($O$4:$O$203),STDEV($O$4:$O$203))</f>
        <v>-0.41092793352413376</v>
      </c>
      <c r="S125" s="14">
        <f>RANK(O125,$O$4:$O$1003)</f>
        <v>122</v>
      </c>
      <c r="T125" s="14">
        <f>RANK(R125,$R$4:$R$203)</f>
        <v>122</v>
      </c>
      <c r="U125">
        <f>IF(F125="",0,F125)+IF(G125="",0,G125)</f>
        <v>20.9</v>
      </c>
      <c r="V125">
        <f>MAX($U$4:$U$203)-U125</f>
        <v>104.4</v>
      </c>
      <c r="W125" t="e">
        <f>VLOOKUP(B125,Summary!$Q$3:$U$575,5,FALSE)</f>
        <v>#N/A</v>
      </c>
      <c r="X125" s="15">
        <f>AVERAGE(F125:G125)+AVERAGE(F125:G125)/(ABS(F125-G125))</f>
        <v>11.679411764705881</v>
      </c>
      <c r="Y125" s="15">
        <f>AVERAGE(H125:I125)+AVERAGE(H125:I125)/(ABS(I125-H125))</f>
        <v>118.42123287671239</v>
      </c>
    </row>
    <row r="126" spans="1:25" ht="15.75" thickBot="1">
      <c r="A126">
        <f>RANK($G126,$G$4:$G$1203)</f>
        <v>165</v>
      </c>
      <c r="B126" s="4" t="s">
        <v>515</v>
      </c>
      <c r="C126" t="str">
        <f>IF(ISNA(VLOOKUP($B126,Pitchers2!$B$1:$Y$1001,C$1,FALSE)),"",VLOOKUP($B126,Pitchers2!$B$1:$Y$1001,C$1,FALSE))</f>
        <v>SP</v>
      </c>
      <c r="D126">
        <f>IF(ISNA(VLOOKUP($B126,Pitchers2!$B$1:$Y$1001,D$1,FALSE)),"",VLOOKUP($B126,Pitchers2!$B$1:$Y$1001,D$1,FALSE)+1)</f>
        <v>27</v>
      </c>
      <c r="E126" t="str">
        <f>IF(ISNA(VLOOKUP($B126,Pitchers2!$B$1:$Y$1001,E$1,FALSE)),"",VLOOKUP($B126,Pitchers2!$B$1:$Y$1001,E$1,FALSE))</f>
        <v>CAN</v>
      </c>
      <c r="F126" t="str">
        <f>IF(ISNA(VLOOKUP($B126,Pitchers1!$B$1:$Y$991,F$1,FALSE)),"",VLOOKUP($B126,Pitchers1!$B$1:$Y$991,F$1,FALSE))</f>
        <v/>
      </c>
      <c r="G126">
        <f>IF(ISNA(VLOOKUP($B126,Pitchers2!$B$1:$Y$1001,G$1,FALSE)),"",VLOOKUP($B126,Pitchers2!$B$1:$Y$1001,G$1,FALSE))</f>
        <v>8.5</v>
      </c>
      <c r="H126" s="16" t="str">
        <f>IF(ISNA(VLOOKUP($B126,Pitchers1!$B$1:$Y$991,H$1,FALSE)),"",VLOOKUP($B126,Pitchers1!$B$1:$Y$991,H$1,FALSE))</f>
        <v/>
      </c>
      <c r="I126" s="16">
        <f>IF(ISNA(VLOOKUP($B126,Pitchers2!$B$1:$Y$1001,I$1,FALSE)),"",VLOOKUP($B126,Pitchers2!$B$1:$Y$1001,I$1,FALSE))</f>
        <v>85.899999999999977</v>
      </c>
      <c r="J126" s="11">
        <f>IF(F126="",-1,(F126-AVERAGE(F$4:F$1003))/STDEV(F$4:F$1003))</f>
        <v>-1</v>
      </c>
      <c r="K126" s="11">
        <f>IF(G126="",-1,(G126-AVERAGE(G$4:G$1003))/STDEV(G$4:G$1003))</f>
        <v>-0.85127389871030201</v>
      </c>
      <c r="L126" s="11">
        <f>IF(H126="",-1,(H126-AVERAGE(H$4:H$1003))/STDEV(H$4:H$1003))</f>
        <v>-1</v>
      </c>
      <c r="M126" s="11">
        <f>IF(I126="",-1,(I126-AVERAGE(I$4:I$1003))/STDEV(I$4:I$1003))</f>
        <v>-0.8376422464603428</v>
      </c>
      <c r="N126" s="11">
        <f>($J$2*J126+$K$2*K126+$L$2*L126+$M$2*M126+3*AVERAGE(J126:K126)+2*AVERAGE(L126:M126))/(SUM($J$2:$M$2)+5)</f>
        <v>-0.89152960037722451</v>
      </c>
      <c r="O126" s="11">
        <f>($J$2*J126+$K$2*K126+$L$2*L126+$M$2*M126+3*AVERAGE(J126:K126)+2*AVERAGE(L126:M126))/(SUM($J$2:$M$2)+5)+P126+Q126</f>
        <v>-0.29152960037722447</v>
      </c>
      <c r="P126">
        <f>VLOOKUP(D126,COND!$A$2:$B$35,2,FALSE)</f>
        <v>0.4</v>
      </c>
      <c r="Q126">
        <f>VLOOKUP(C126,COND!$D$2:$E$14,2,FALSE)</f>
        <v>0.2</v>
      </c>
      <c r="R126" s="11">
        <f>STANDARDIZE(O126,AVERAGE($O$4:$O$203),STDEV($O$4:$O$203))</f>
        <v>-0.41136859693329708</v>
      </c>
      <c r="S126" s="14">
        <f>RANK(O126,$O$4:$O$1003)</f>
        <v>123</v>
      </c>
      <c r="T126" s="14">
        <f>RANK(R126,$R$4:$R$203)</f>
        <v>123</v>
      </c>
      <c r="U126">
        <f>IF(F126="",0,F126)+IF(G126="",0,G126)</f>
        <v>8.5</v>
      </c>
      <c r="V126">
        <f>MAX($U$4:$U$203)-U126</f>
        <v>116.80000000000001</v>
      </c>
      <c r="W126" t="e">
        <f>VLOOKUP(B126,Summary!$Q$3:$U$575,5,FALSE)</f>
        <v>#N/A</v>
      </c>
      <c r="X126" s="15" t="e">
        <f>AVERAGE(F126:G126)+AVERAGE(F126:G126)/(ABS(F126-G126))</f>
        <v>#VALUE!</v>
      </c>
      <c r="Y126" s="15" t="e">
        <f>AVERAGE(H126:I126)+AVERAGE(H126:I126)/(ABS(I126-H126))</f>
        <v>#VALUE!</v>
      </c>
    </row>
    <row r="127" spans="1:25" ht="15.75" thickBot="1">
      <c r="A127">
        <f>RANK($G127,$G$4:$G$1203)</f>
        <v>97</v>
      </c>
      <c r="B127" s="4" t="s">
        <v>546</v>
      </c>
      <c r="C127" t="str">
        <f>IF(ISNA(VLOOKUP($B127,Pitchers2!$B$1:$Y$1001,C$1,FALSE)),"",VLOOKUP($B127,Pitchers2!$B$1:$Y$1001,C$1,FALSE))</f>
        <v>MR</v>
      </c>
      <c r="D127">
        <f>IF(ISNA(VLOOKUP($B127,Pitchers2!$B$1:$Y$1001,D$1,FALSE)),"",VLOOKUP($B127,Pitchers2!$B$1:$Y$1001,D$1,FALSE)+1)</f>
        <v>28</v>
      </c>
      <c r="E127" t="str">
        <f>IF(ISNA(VLOOKUP($B127,Pitchers2!$B$1:$Y$1001,E$1,FALSE)),"",VLOOKUP($B127,Pitchers2!$B$1:$Y$1001,E$1,FALSE))</f>
        <v>DUL</v>
      </c>
      <c r="F127">
        <f>IF(ISNA(VLOOKUP($B127,Pitchers1!$B$1:$Y$991,F$1,FALSE)),"",VLOOKUP($B127,Pitchers1!$B$1:$Y$991,F$1,FALSE))</f>
        <v>14.5</v>
      </c>
      <c r="G127">
        <f>IF(ISNA(VLOOKUP($B127,Pitchers2!$B$1:$Y$1001,G$1,FALSE)),"",VLOOKUP($B127,Pitchers2!$B$1:$Y$1001,G$1,FALSE))</f>
        <v>17.399999999999999</v>
      </c>
      <c r="H127" s="16">
        <f>IF(ISNA(VLOOKUP($B127,Pitchers1!$B$1:$Y$991,H$1,FALSE)),"",VLOOKUP($B127,Pitchers1!$B$1:$Y$991,H$1,FALSE))</f>
        <v>89.100000000000023</v>
      </c>
      <c r="I127" s="16">
        <f>IF(ISNA(VLOOKUP($B127,Pitchers2!$B$1:$Y$1001,I$1,FALSE)),"",VLOOKUP($B127,Pitchers2!$B$1:$Y$1001,I$1,FALSE))</f>
        <v>117.89999999999998</v>
      </c>
      <c r="J127" s="11">
        <f>IF(F127="",-1,(F127-AVERAGE(F$4:F$1003))/STDEV(F$4:F$1003))</f>
        <v>-0.62757786496971346</v>
      </c>
      <c r="K127" s="11">
        <f>IF(G127="",-1,(G127-AVERAGE(G$4:G$1003))/STDEV(G$4:G$1003))</f>
        <v>-0.2344840832243513</v>
      </c>
      <c r="L127" s="11">
        <f>IF(H127="",-1,(H127-AVERAGE(H$4:H$1003))/STDEV(H$4:H$1003))</f>
        <v>-0.95512576859476483</v>
      </c>
      <c r="M127" s="11">
        <f>IF(I127="",-1,(I127-AVERAGE(I$4:I$1003))/STDEV(I$4:I$1003))</f>
        <v>-0.5613849803581451</v>
      </c>
      <c r="N127" s="11">
        <f>($J$2*J127+$K$2*K127+$L$2*L127+$M$2*M127+3*AVERAGE(J127:K127)+2*AVERAGE(L127:M127))/(SUM($J$2:$M$2)+5)</f>
        <v>-0.49632625326578017</v>
      </c>
      <c r="O127" s="11">
        <f>($J$2*J127+$K$2*K127+$L$2*L127+$M$2*M127+3*AVERAGE(J127:K127)+2*AVERAGE(L127:M127))/(SUM($J$2:$M$2)+5)+P127+Q127</f>
        <v>-0.29632625326578022</v>
      </c>
      <c r="P127">
        <f>VLOOKUP(D127,COND!$A$2:$B$35,2,FALSE)</f>
        <v>0.3</v>
      </c>
      <c r="Q127">
        <f>VLOOKUP(C127,COND!$D$2:$E$14,2,FALSE)</f>
        <v>-0.1</v>
      </c>
      <c r="R127" s="11">
        <f>STANDARDIZE(O127,AVERAGE($O$4:$O$203),STDEV($O$4:$O$203))</f>
        <v>-0.415986632446809</v>
      </c>
      <c r="S127" s="14">
        <f>RANK(O127,$O$4:$O$1003)</f>
        <v>124</v>
      </c>
      <c r="T127" s="14">
        <f>RANK(R127,$R$4:$R$203)</f>
        <v>124</v>
      </c>
      <c r="U127">
        <f>IF(F127="",0,F127)+IF(G127="",0,G127)</f>
        <v>31.9</v>
      </c>
      <c r="V127">
        <f>MAX($U$4:$U$203)-U127</f>
        <v>93.4</v>
      </c>
      <c r="W127" t="e">
        <f>VLOOKUP(B127,Summary!$Q$3:$U$575,5,FALSE)</f>
        <v>#N/A</v>
      </c>
      <c r="X127" s="15">
        <f>AVERAGE(F127:G127)+AVERAGE(F127:G127)/(ABS(F127-G127))</f>
        <v>21.450000000000003</v>
      </c>
      <c r="Y127" s="15">
        <f>AVERAGE(H127:I127)+AVERAGE(H127:I127)/(ABS(I127-H127))</f>
        <v>107.09375</v>
      </c>
    </row>
    <row r="128" spans="1:25" ht="15.75" thickBot="1">
      <c r="A128">
        <f>RANK($G128,$G$4:$G$1203)</f>
        <v>196</v>
      </c>
      <c r="B128" s="7" t="s">
        <v>528</v>
      </c>
      <c r="C128" t="str">
        <f>IF(ISNA(VLOOKUP($B128,Pitchers2!$B$1:$Y$1001,C$1,FALSE)),"",VLOOKUP($B128,Pitchers2!$B$1:$Y$1001,C$1,FALSE))</f>
        <v>MR</v>
      </c>
      <c r="D128">
        <f>IF(ISNA(VLOOKUP($B128,Pitchers2!$B$1:$Y$1001,D$1,FALSE)),"",VLOOKUP($B128,Pitchers2!$B$1:$Y$1001,D$1,FALSE)+1)</f>
        <v>25</v>
      </c>
      <c r="E128" t="str">
        <f>IF(ISNA(VLOOKUP($B128,Pitchers2!$B$1:$Y$1001,E$1,FALSE)),"",VLOOKUP($B128,Pitchers2!$B$1:$Y$1001,E$1,FALSE))</f>
        <v>MAN</v>
      </c>
      <c r="F128">
        <f>IF(ISNA(VLOOKUP($B128,Pitchers1!$B$1:$Y$991,F$1,FALSE)),"",VLOOKUP($B128,Pitchers1!$B$1:$Y$991,F$1,FALSE))</f>
        <v>31.7</v>
      </c>
      <c r="G128">
        <f>IF(ISNA(VLOOKUP($B128,Pitchers2!$B$1:$Y$1001,G$1,FALSE)),"",VLOOKUP($B128,Pitchers2!$B$1:$Y$1001,G$1,FALSE))</f>
        <v>5.0999999999999996</v>
      </c>
      <c r="H128" s="16">
        <f>IF(ISNA(VLOOKUP($B128,Pitchers1!$B$1:$Y$991,H$1,FALSE)),"",VLOOKUP($B128,Pitchers1!$B$1:$Y$991,H$1,FALSE))</f>
        <v>170.89999999999998</v>
      </c>
      <c r="I128" s="16">
        <f>IF(ISNA(VLOOKUP($B128,Pitchers2!$B$1:$Y$1001,I$1,FALSE)),"",VLOOKUP($B128,Pitchers2!$B$1:$Y$1001,I$1,FALSE))</f>
        <v>41.100000000000023</v>
      </c>
      <c r="J128" s="11">
        <f>IF(F128="",-1,(F128-AVERAGE(F$4:F$1003))/STDEV(F$4:F$1003))</f>
        <v>0.71848399624824766</v>
      </c>
      <c r="K128" s="11">
        <f>IF(G128="",-1,(G128-AVERAGE(G$4:G$1003))/STDEV(G$4:G$1003))</f>
        <v>-1.0869014686712271</v>
      </c>
      <c r="L128" s="11">
        <f>IF(H128="",-1,(H128-AVERAGE(H$4:H$1003))/STDEV(H$4:H$1003))</f>
        <v>-0.22226061897136212</v>
      </c>
      <c r="M128" s="11">
        <f>IF(I128="",-1,(I128-AVERAGE(I$4:I$1003))/STDEV(I$4:I$1003))</f>
        <v>-1.2244024190034191</v>
      </c>
      <c r="N128" s="11">
        <f>($J$2*J128+$K$2*K128+$L$2*L128+$M$2*M128+3*AVERAGE(J128:K128)+2*AVERAGE(L128:M128))/(SUM($J$2:$M$2)+5)</f>
        <v>-0.70217548712803923</v>
      </c>
      <c r="O128" s="11">
        <f>($J$2*J128+$K$2*K128+$L$2*L128+$M$2*M128+3*AVERAGE(J128:K128)+2*AVERAGE(L128:M128))/(SUM($J$2:$M$2)+5)+P128+Q128</f>
        <v>-0.30217548712803921</v>
      </c>
      <c r="P128">
        <f>VLOOKUP(D128,COND!$A$2:$B$35,2,FALSE)</f>
        <v>0.5</v>
      </c>
      <c r="Q128">
        <f>VLOOKUP(C128,COND!$D$2:$E$14,2,FALSE)</f>
        <v>-0.1</v>
      </c>
      <c r="R128" s="11">
        <f>STANDARDIZE(O128,AVERAGE($O$4:$O$203),STDEV($O$4:$O$203))</f>
        <v>-0.4216180530082585</v>
      </c>
      <c r="S128" s="14">
        <f>RANK(O128,$O$4:$O$1003)</f>
        <v>125</v>
      </c>
      <c r="T128" s="14">
        <f>RANK(R128,$R$4:$R$203)</f>
        <v>125</v>
      </c>
      <c r="U128">
        <f>IF(F128="",0,F128)+IF(G128="",0,G128)</f>
        <v>36.799999999999997</v>
      </c>
      <c r="V128">
        <f>MAX($U$4:$U$203)-U128</f>
        <v>88.500000000000014</v>
      </c>
      <c r="W128" t="e">
        <f>VLOOKUP(B128,Summary!$Q$3:$U$575,5,FALSE)</f>
        <v>#N/A</v>
      </c>
      <c r="X128" s="15">
        <f>AVERAGE(F128:G128)+AVERAGE(F128:G128)/(ABS(F128-G128))</f>
        <v>19.091729323308268</v>
      </c>
      <c r="Y128" s="15">
        <f>AVERAGE(H128:I128)+AVERAGE(H128:I128)/(ABS(I128-H128))</f>
        <v>106.81664098613251</v>
      </c>
    </row>
    <row r="129" spans="1:25" ht="15.75" thickBot="1">
      <c r="A129">
        <f>RANK($G129,$G$4:$G$1203)</f>
        <v>136</v>
      </c>
      <c r="B129" s="7" t="s">
        <v>501</v>
      </c>
      <c r="C129" t="str">
        <f>IF(ISNA(VLOOKUP($B129,Pitchers2!$B$1:$Y$1001,C$1,FALSE)),"",VLOOKUP($B129,Pitchers2!$B$1:$Y$1001,C$1,FALSE))</f>
        <v>MR</v>
      </c>
      <c r="D129">
        <f>IF(ISNA(VLOOKUP($B129,Pitchers2!$B$1:$Y$1001,D$1,FALSE)),"",VLOOKUP($B129,Pitchers2!$B$1:$Y$1001,D$1,FALSE)+1)</f>
        <v>26</v>
      </c>
      <c r="E129" t="str">
        <f>IF(ISNA(VLOOKUP($B129,Pitchers2!$B$1:$Y$1001,E$1,FALSE)),"",VLOOKUP($B129,Pitchers2!$B$1:$Y$1001,E$1,FALSE))</f>
        <v>NO</v>
      </c>
      <c r="F129">
        <f>IF(ISNA(VLOOKUP($B129,Pitchers1!$B$1:$Y$991,F$1,FALSE)),"",VLOOKUP($B129,Pitchers1!$B$1:$Y$991,F$1,FALSE))</f>
        <v>10.8</v>
      </c>
      <c r="G129">
        <f>IF(ISNA(VLOOKUP($B129,Pitchers2!$B$1:$Y$1001,G$1,FALSE)),"",VLOOKUP($B129,Pitchers2!$B$1:$Y$1001,G$1,FALSE))</f>
        <v>11.6</v>
      </c>
      <c r="H129" s="16">
        <f>IF(ISNA(VLOOKUP($B129,Pitchers1!$B$1:$Y$991,H$1,FALSE)),"",VLOOKUP($B129,Pitchers1!$B$1:$Y$991,H$1,FALSE))</f>
        <v>91</v>
      </c>
      <c r="I129" s="16">
        <f>IF(ISNA(VLOOKUP($B129,Pitchers2!$B$1:$Y$1001,I$1,FALSE)),"",VLOOKUP($B129,Pitchers2!$B$1:$Y$1001,I$1,FALSE))</f>
        <v>115.10000000000002</v>
      </c>
      <c r="J129" s="11">
        <f>IF(F129="",-1,(F129-AVERAGE(F$4:F$1003))/STDEV(F$4:F$1003))</f>
        <v>-0.91713768395264694</v>
      </c>
      <c r="K129" s="11">
        <f>IF(G129="",-1,(G129-AVERAGE(G$4:G$1003))/STDEV(G$4:G$1003))</f>
        <v>-0.63643699668710563</v>
      </c>
      <c r="L129" s="11">
        <f>IF(H129="",-1,(H129-AVERAGE(H$4:H$1003))/STDEV(H$4:H$1003))</f>
        <v>-0.93810322844458827</v>
      </c>
      <c r="M129" s="11">
        <f>IF(I129="",-1,(I129-AVERAGE(I$4:I$1003))/STDEV(I$4:I$1003))</f>
        <v>-0.58555749114208699</v>
      </c>
      <c r="N129" s="11">
        <f>($J$2*J129+$K$2*K129+$L$2*L129+$M$2*M129+3*AVERAGE(J129:K129)+2*AVERAGE(L129:M129))/(SUM($J$2:$M$2)+5)</f>
        <v>-0.70688162643139507</v>
      </c>
      <c r="O129" s="11">
        <f>($J$2*J129+$K$2*K129+$L$2*L129+$M$2*M129+3*AVERAGE(J129:K129)+2*AVERAGE(L129:M129))/(SUM($J$2:$M$2)+5)+P129+Q129</f>
        <v>-0.30688162643139505</v>
      </c>
      <c r="P129">
        <f>VLOOKUP(D129,COND!$A$2:$B$35,2,FALSE)</f>
        <v>0.5</v>
      </c>
      <c r="Q129">
        <f>VLOOKUP(C129,COND!$D$2:$E$14,2,FALSE)</f>
        <v>-0.1</v>
      </c>
      <c r="R129" s="11">
        <f>STANDARDIZE(O129,AVERAGE($O$4:$O$203),STDEV($O$4:$O$203))</f>
        <v>-0.42614894547418708</v>
      </c>
      <c r="S129" s="14">
        <f>RANK(O129,$O$4:$O$1003)</f>
        <v>126</v>
      </c>
      <c r="T129" s="14">
        <f>RANK(R129,$R$4:$R$203)</f>
        <v>126</v>
      </c>
      <c r="U129">
        <f>IF(F129="",0,F129)+IF(G129="",0,G129)</f>
        <v>22.4</v>
      </c>
      <c r="V129">
        <f>MAX($U$4:$U$203)-U129</f>
        <v>102.9</v>
      </c>
      <c r="W129" t="e">
        <f>VLOOKUP(B129,Summary!$Q$3:$U$575,5,FALSE)</f>
        <v>#N/A</v>
      </c>
      <c r="X129" s="15">
        <f>AVERAGE(F129:G129)+AVERAGE(F129:G129)/(ABS(F129-G129))</f>
        <v>25.200000000000017</v>
      </c>
      <c r="Y129" s="15">
        <f>AVERAGE(H129:I129)+AVERAGE(H129:I129)/(ABS(I129-H129))</f>
        <v>107.32593360995851</v>
      </c>
    </row>
    <row r="130" spans="1:25" ht="15.75" thickBot="1">
      <c r="A130">
        <f>RANK($G130,$G$4:$G$1203)</f>
        <v>171</v>
      </c>
      <c r="B130" s="7" t="s">
        <v>738</v>
      </c>
      <c r="C130" t="str">
        <f>IF(ISNA(VLOOKUP($B130,Pitchers2!$B$1:$Y$1001,C$1,FALSE)),"",VLOOKUP($B130,Pitchers2!$B$1:$Y$1001,C$1,FALSE))</f>
        <v>SP</v>
      </c>
      <c r="D130">
        <f>IF(ISNA(VLOOKUP($B130,Pitchers2!$B$1:$Y$1001,D$1,FALSE)),"",VLOOKUP($B130,Pitchers2!$B$1:$Y$1001,D$1,FALSE)+1)</f>
        <v>25</v>
      </c>
      <c r="E130" t="str">
        <f>IF(ISNA(VLOOKUP($B130,Pitchers2!$B$1:$Y$1001,E$1,FALSE)),"",VLOOKUP($B130,Pitchers2!$B$1:$Y$1001,E$1,FALSE))</f>
        <v>KAL</v>
      </c>
      <c r="F130" t="str">
        <f>IF(ISNA(VLOOKUP($B130,Pitchers1!$B$1:$Y$991,F$1,FALSE)),"",VLOOKUP($B130,Pitchers1!$B$1:$Y$991,F$1,FALSE))</f>
        <v/>
      </c>
      <c r="G130">
        <f>IF(ISNA(VLOOKUP($B130,Pitchers2!$B$1:$Y$1001,G$1,FALSE)),"",VLOOKUP($B130,Pitchers2!$B$1:$Y$1001,G$1,FALSE))</f>
        <v>7.8</v>
      </c>
      <c r="H130" s="16" t="str">
        <f>IF(ISNA(VLOOKUP($B130,Pitchers1!$B$1:$Y$991,H$1,FALSE)),"",VLOOKUP($B130,Pitchers1!$B$1:$Y$991,H$1,FALSE))</f>
        <v/>
      </c>
      <c r="I130" s="16">
        <f>IF(ISNA(VLOOKUP($B130,Pitchers2!$B$1:$Y$1001,I$1,FALSE)),"",VLOOKUP($B130,Pitchers2!$B$1:$Y$1001,I$1,FALSE))</f>
        <v>43.899999999999977</v>
      </c>
      <c r="J130" s="11">
        <f>IF(F130="",-1,(F130-AVERAGE(F$4:F$1003))/STDEV(F$4:F$1003))</f>
        <v>-1</v>
      </c>
      <c r="K130" s="11">
        <f>IF(G130="",-1,(G130-AVERAGE(G$4:G$1003))/STDEV(G$4:G$1003))</f>
        <v>-0.89978545723166892</v>
      </c>
      <c r="L130" s="11">
        <f>IF(H130="",-1,(H130-AVERAGE(H$4:H$1003))/STDEV(H$4:H$1003))</f>
        <v>-1</v>
      </c>
      <c r="M130" s="11">
        <f>IF(I130="",-1,(I130-AVERAGE(I$4:I$1003))/STDEV(I$4:I$1003))</f>
        <v>-1.2002299082194772</v>
      </c>
      <c r="N130" s="11">
        <f>($J$2*J130+$K$2*K130+$L$2*L130+$M$2*M130+3*AVERAGE(J130:K130)+2*AVERAGE(L130:M130))/(SUM($J$2:$M$2)+5)</f>
        <v>-1.0259920443782671</v>
      </c>
      <c r="O130" s="11">
        <f>($J$2*J130+$K$2*K130+$L$2*L130+$M$2*M130+3*AVERAGE(J130:K130)+2*AVERAGE(L130:M130))/(SUM($J$2:$M$2)+5)+P130+Q130</f>
        <v>-0.32599204437826707</v>
      </c>
      <c r="P130">
        <f>VLOOKUP(D130,COND!$A$2:$B$35,2,FALSE)</f>
        <v>0.5</v>
      </c>
      <c r="Q130">
        <f>VLOOKUP(C130,COND!$D$2:$E$14,2,FALSE)</f>
        <v>0.2</v>
      </c>
      <c r="R130" s="11">
        <f>STANDARDIZE(O130,AVERAGE($O$4:$O$203),STDEV($O$4:$O$203))</f>
        <v>-0.44454773121231539</v>
      </c>
      <c r="S130" s="14">
        <f>RANK(O130,$O$4:$O$1003)</f>
        <v>127</v>
      </c>
      <c r="T130" s="14">
        <f>RANK(R130,$R$4:$R$203)</f>
        <v>127</v>
      </c>
      <c r="U130">
        <f>IF(F130="",0,F130)+IF(G130="",0,G130)</f>
        <v>7.8</v>
      </c>
      <c r="V130">
        <f>MAX($U$4:$U$203)-U130</f>
        <v>117.50000000000001</v>
      </c>
      <c r="W130" t="e">
        <f>VLOOKUP(B130,Summary!$Q$3:$U$575,5,FALSE)</f>
        <v>#N/A</v>
      </c>
      <c r="X130" s="15" t="e">
        <f>AVERAGE(F130:G130)+AVERAGE(F130:G130)/(ABS(F130-G130))</f>
        <v>#VALUE!</v>
      </c>
      <c r="Y130" s="15" t="e">
        <f>AVERAGE(H130:I130)+AVERAGE(H130:I130)/(ABS(I130-H130))</f>
        <v>#VALUE!</v>
      </c>
    </row>
    <row r="131" spans="1:25" ht="15.75" thickBot="1">
      <c r="A131">
        <f>RANK($G131,$G$4:$G$1203)</f>
        <v>145</v>
      </c>
      <c r="B131" s="7" t="s">
        <v>727</v>
      </c>
      <c r="C131" t="str">
        <f>IF(ISNA(VLOOKUP($B131,Pitchers2!$B$1:$Y$1001,C$1,FALSE)),"",VLOOKUP($B131,Pitchers2!$B$1:$Y$1001,C$1,FALSE))</f>
        <v>MR</v>
      </c>
      <c r="D131">
        <f>IF(ISNA(VLOOKUP($B131,Pitchers2!$B$1:$Y$1001,D$1,FALSE)),"",VLOOKUP($B131,Pitchers2!$B$1:$Y$1001,D$1,FALSE)+1)</f>
        <v>26</v>
      </c>
      <c r="E131" t="str">
        <f>IF(ISNA(VLOOKUP($B131,Pitchers2!$B$1:$Y$1001,E$1,FALSE)),"",VLOOKUP($B131,Pitchers2!$B$1:$Y$1001,E$1,FALSE))</f>
        <v>SA</v>
      </c>
      <c r="F131" t="str">
        <f>IF(ISNA(VLOOKUP($B131,Pitchers1!$B$1:$Y$991,F$1,FALSE)),"",VLOOKUP($B131,Pitchers1!$B$1:$Y$991,F$1,FALSE))</f>
        <v/>
      </c>
      <c r="G131">
        <f>IF(ISNA(VLOOKUP($B131,Pitchers2!$B$1:$Y$1001,G$1,FALSE)),"",VLOOKUP($B131,Pitchers2!$B$1:$Y$1001,G$1,FALSE))</f>
        <v>10.9</v>
      </c>
      <c r="H131" s="16" t="str">
        <f>IF(ISNA(VLOOKUP($B131,Pitchers1!$B$1:$Y$991,H$1,FALSE)),"",VLOOKUP($B131,Pitchers1!$B$1:$Y$991,H$1,FALSE))</f>
        <v/>
      </c>
      <c r="I131" s="16">
        <f>IF(ISNA(VLOOKUP($B131,Pitchers2!$B$1:$Y$1001,I$1,FALSE)),"",VLOOKUP($B131,Pitchers2!$B$1:$Y$1001,I$1,FALSE))</f>
        <v>112</v>
      </c>
      <c r="J131" s="11">
        <f>IF(F131="",-1,(F131-AVERAGE(F$4:F$1003))/STDEV(F$4:F$1003))</f>
        <v>-1</v>
      </c>
      <c r="K131" s="11">
        <f>IF(G131="",-1,(G131-AVERAGE(G$4:G$1003))/STDEV(G$4:G$1003))</f>
        <v>-0.68494855520847253</v>
      </c>
      <c r="L131" s="11">
        <f>IF(H131="",-1,(H131-AVERAGE(H$4:H$1003))/STDEV(H$4:H$1003))</f>
        <v>-1</v>
      </c>
      <c r="M131" s="11">
        <f>IF(I131="",-1,(I131-AVERAGE(I$4:I$1003))/STDEV(I$4:I$1003))</f>
        <v>-0.61231991379573758</v>
      </c>
      <c r="N131" s="11">
        <f>($J$2*J131+$K$2*K131+$L$2*L131+$M$2*M131+3*AVERAGE(J131:K131)+2*AVERAGE(L131:M131))/(SUM($J$2:$M$2)+5)</f>
        <v>-0.75622282339385549</v>
      </c>
      <c r="O131" s="11">
        <f>($J$2*J131+$K$2*K131+$L$2*L131+$M$2*M131+3*AVERAGE(J131:K131)+2*AVERAGE(L131:M131))/(SUM($J$2:$M$2)+5)+P131+Q131</f>
        <v>-0.35622282339385547</v>
      </c>
      <c r="P131">
        <f>VLOOKUP(D131,COND!$A$2:$B$35,2,FALSE)</f>
        <v>0.5</v>
      </c>
      <c r="Q131">
        <f>VLOOKUP(C131,COND!$D$2:$E$14,2,FALSE)</f>
        <v>-0.1</v>
      </c>
      <c r="R131" s="11">
        <f>STANDARDIZE(O131,AVERAGE($O$4:$O$203),STDEV($O$4:$O$203))</f>
        <v>-0.47365277890676188</v>
      </c>
      <c r="S131" s="14">
        <f>RANK(O131,$O$4:$O$1003)</f>
        <v>128</v>
      </c>
      <c r="T131" s="14">
        <f>RANK(R131,$R$4:$R$203)</f>
        <v>128</v>
      </c>
      <c r="U131">
        <f>IF(F131="",0,F131)+IF(G131="",0,G131)</f>
        <v>10.9</v>
      </c>
      <c r="V131">
        <f>MAX($U$4:$U$203)-U131</f>
        <v>114.4</v>
      </c>
      <c r="W131" t="e">
        <f>VLOOKUP(B131,Summary!$Q$3:$U$575,5,FALSE)</f>
        <v>#N/A</v>
      </c>
      <c r="X131" s="15" t="e">
        <f>AVERAGE(F131:G131)+AVERAGE(F131:G131)/(ABS(F131-G131))</f>
        <v>#VALUE!</v>
      </c>
      <c r="Y131" s="15" t="e">
        <f>AVERAGE(H131:I131)+AVERAGE(H131:I131)/(ABS(I131-H131))</f>
        <v>#VALUE!</v>
      </c>
    </row>
    <row r="132" spans="1:25" ht="15.75" thickBot="1">
      <c r="A132">
        <f>RANK($G132,$G$4:$G$1203)</f>
        <v>119</v>
      </c>
      <c r="B132" s="4" t="s">
        <v>719</v>
      </c>
      <c r="C132" t="str">
        <f>IF(ISNA(VLOOKUP($B132,Pitchers2!$B$1:$Y$1001,C$1,FALSE)),"",VLOOKUP($B132,Pitchers2!$B$1:$Y$1001,C$1,FALSE))</f>
        <v>MR</v>
      </c>
      <c r="D132">
        <f>IF(ISNA(VLOOKUP($B132,Pitchers2!$B$1:$Y$1001,D$1,FALSE)),"",VLOOKUP($B132,Pitchers2!$B$1:$Y$1001,D$1,FALSE)+1)</f>
        <v>24</v>
      </c>
      <c r="E132" t="str">
        <f>IF(ISNA(VLOOKUP($B132,Pitchers2!$B$1:$Y$1001,E$1,FALSE)),"",VLOOKUP($B132,Pitchers2!$B$1:$Y$1001,E$1,FALSE))</f>
        <v>FAR</v>
      </c>
      <c r="F132" t="str">
        <f>IF(ISNA(VLOOKUP($B132,Pitchers1!$B$1:$Y$991,F$1,FALSE)),"",VLOOKUP($B132,Pitchers1!$B$1:$Y$991,F$1,FALSE))</f>
        <v/>
      </c>
      <c r="G132">
        <f>IF(ISNA(VLOOKUP($B132,Pitchers2!$B$1:$Y$1001,G$1,FALSE)),"",VLOOKUP($B132,Pitchers2!$B$1:$Y$1001,G$1,FALSE))</f>
        <v>14.3</v>
      </c>
      <c r="H132" s="16" t="str">
        <f>IF(ISNA(VLOOKUP($B132,Pitchers1!$B$1:$Y$991,H$1,FALSE)),"",VLOOKUP($B132,Pitchers1!$B$1:$Y$991,H$1,FALSE))</f>
        <v/>
      </c>
      <c r="I132" s="16">
        <f>IF(ISNA(VLOOKUP($B132,Pitchers2!$B$1:$Y$1001,I$1,FALSE)),"",VLOOKUP($B132,Pitchers2!$B$1:$Y$1001,I$1,FALSE))</f>
        <v>78.899999999999977</v>
      </c>
      <c r="J132" s="11">
        <f>IF(F132="",-1,(F132-AVERAGE(F$4:F$1003))/STDEV(F$4:F$1003))</f>
        <v>-1</v>
      </c>
      <c r="K132" s="11">
        <f>IF(G132="",-1,(G132-AVERAGE(G$4:G$1003))/STDEV(G$4:G$1003))</f>
        <v>-0.44932098524754749</v>
      </c>
      <c r="L132" s="11">
        <f>IF(H132="",-1,(H132-AVERAGE(H$4:H$1003))/STDEV(H$4:H$1003))</f>
        <v>-1</v>
      </c>
      <c r="M132" s="11">
        <f>IF(I132="",-1,(I132-AVERAGE(I$4:I$1003))/STDEV(I$4:I$1003))</f>
        <v>-0.89807352342019853</v>
      </c>
      <c r="N132" s="11">
        <f>($J$2*J132+$K$2*K132+$L$2*L132+$M$2*M132+3*AVERAGE(J132:K132)+2*AVERAGE(L132:M132))/(SUM($J$2:$M$2)+5)</f>
        <v>-0.75812550188853156</v>
      </c>
      <c r="O132" s="11">
        <f>($J$2*J132+$K$2*K132+$L$2*L132+$M$2*M132+3*AVERAGE(J132:K132)+2*AVERAGE(L132:M132))/(SUM($J$2:$M$2)+5)+P132+Q132</f>
        <v>-0.35812550188853154</v>
      </c>
      <c r="P132">
        <f>VLOOKUP(D132,COND!$A$2:$B$35,2,FALSE)</f>
        <v>0.5</v>
      </c>
      <c r="Q132">
        <f>VLOOKUP(C132,COND!$D$2:$E$14,2,FALSE)</f>
        <v>-0.1</v>
      </c>
      <c r="R132" s="11">
        <f>STANDARDIZE(O132,AVERAGE($O$4:$O$203),STDEV($O$4:$O$203))</f>
        <v>-0.47548460561245776</v>
      </c>
      <c r="S132" s="14">
        <f>RANK(O132,$O$4:$O$1003)</f>
        <v>129</v>
      </c>
      <c r="T132" s="14">
        <f>RANK(R132,$R$4:$R$203)</f>
        <v>129</v>
      </c>
      <c r="U132">
        <f>IF(F132="",0,F132)+IF(G132="",0,G132)</f>
        <v>14.3</v>
      </c>
      <c r="V132">
        <f>MAX($U$4:$U$203)-U132</f>
        <v>111.00000000000001</v>
      </c>
      <c r="W132" t="e">
        <f>VLOOKUP(B132,Summary!$Q$3:$U$575,5,FALSE)</f>
        <v>#N/A</v>
      </c>
      <c r="X132" s="15" t="e">
        <f>AVERAGE(F132:G132)+AVERAGE(F132:G132)/(ABS(F132-G132))</f>
        <v>#VALUE!</v>
      </c>
      <c r="Y132" s="15" t="e">
        <f>AVERAGE(H132:I132)+AVERAGE(H132:I132)/(ABS(I132-H132))</f>
        <v>#VALUE!</v>
      </c>
    </row>
    <row r="133" spans="1:25" ht="15.75" thickBot="1">
      <c r="A133">
        <f>RANK($G133,$G$4:$G$1203)</f>
        <v>166</v>
      </c>
      <c r="B133" s="7" t="s">
        <v>737</v>
      </c>
      <c r="C133" t="str">
        <f>IF(ISNA(VLOOKUP($B133,Pitchers2!$B$1:$Y$1001,C$1,FALSE)),"",VLOOKUP($B133,Pitchers2!$B$1:$Y$1001,C$1,FALSE))</f>
        <v>MR</v>
      </c>
      <c r="D133">
        <f>IF(ISNA(VLOOKUP($B133,Pitchers2!$B$1:$Y$1001,D$1,FALSE)),"",VLOOKUP($B133,Pitchers2!$B$1:$Y$1001,D$1,FALSE)+1)</f>
        <v>25</v>
      </c>
      <c r="E133" t="str">
        <f>IF(ISNA(VLOOKUP($B133,Pitchers2!$B$1:$Y$1001,E$1,FALSE)),"",VLOOKUP($B133,Pitchers2!$B$1:$Y$1001,E$1,FALSE))</f>
        <v>FLA</v>
      </c>
      <c r="F133" t="str">
        <f>IF(ISNA(VLOOKUP($B133,Pitchers1!$B$1:$Y$991,F$1,FALSE)),"",VLOOKUP($B133,Pitchers1!$B$1:$Y$991,F$1,FALSE))</f>
        <v/>
      </c>
      <c r="G133">
        <f>IF(ISNA(VLOOKUP($B133,Pitchers2!$B$1:$Y$1001,G$1,FALSE)),"",VLOOKUP($B133,Pitchers2!$B$1:$Y$1001,G$1,FALSE))</f>
        <v>8.3000000000000007</v>
      </c>
      <c r="H133" s="16" t="str">
        <f>IF(ISNA(VLOOKUP($B133,Pitchers1!$B$1:$Y$991,H$1,FALSE)),"",VLOOKUP($B133,Pitchers1!$B$1:$Y$991,H$1,FALSE))</f>
        <v/>
      </c>
      <c r="I133" s="16">
        <f>IF(ISNA(VLOOKUP($B133,Pitchers2!$B$1:$Y$1001,I$1,FALSE)),"",VLOOKUP($B133,Pitchers2!$B$1:$Y$1001,I$1,FALSE))</f>
        <v>131.10000000000002</v>
      </c>
      <c r="J133" s="11">
        <f>IF(F133="",-1,(F133-AVERAGE(F$4:F$1003))/STDEV(F$4:F$1003))</f>
        <v>-1</v>
      </c>
      <c r="K133" s="11">
        <f>IF(G133="",-1,(G133-AVERAGE(G$4:G$1003))/STDEV(G$4:G$1003))</f>
        <v>-0.86513434400212108</v>
      </c>
      <c r="L133" s="11">
        <f>IF(H133="",-1,(H133-AVERAGE(H$4:H$1003))/STDEV(H$4:H$1003))</f>
        <v>-1</v>
      </c>
      <c r="M133" s="11">
        <f>IF(I133="",-1,(I133-AVERAGE(I$4:I$1003))/STDEV(I$4:I$1003))</f>
        <v>-0.4474288580909882</v>
      </c>
      <c r="N133" s="11">
        <f>($J$2*J133+$K$2*K133+$L$2*L133+$M$2*M133+3*AVERAGE(J133:K133)+2*AVERAGE(L133:M133))/(SUM($J$2:$M$2)+5)</f>
        <v>-0.77192828530992219</v>
      </c>
      <c r="O133" s="11">
        <f>($J$2*J133+$K$2*K133+$L$2*L133+$M$2*M133+3*AVERAGE(J133:K133)+2*AVERAGE(L133:M133))/(SUM($J$2:$M$2)+5)+P133+Q133</f>
        <v>-0.37192828530992217</v>
      </c>
      <c r="P133">
        <f>VLOOKUP(D133,COND!$A$2:$B$35,2,FALSE)</f>
        <v>0.5</v>
      </c>
      <c r="Q133">
        <f>VLOOKUP(C133,COND!$D$2:$E$14,2,FALSE)</f>
        <v>-0.1</v>
      </c>
      <c r="R133" s="11">
        <f>STANDARDIZE(O133,AVERAGE($O$4:$O$203),STDEV($O$4:$O$203))</f>
        <v>-0.48877340209330727</v>
      </c>
      <c r="S133" s="14">
        <f>RANK(O133,$O$4:$O$1003)</f>
        <v>130</v>
      </c>
      <c r="T133" s="14">
        <f>RANK(R133,$R$4:$R$203)</f>
        <v>130</v>
      </c>
      <c r="U133">
        <f>IF(F133="",0,F133)+IF(G133="",0,G133)</f>
        <v>8.3000000000000007</v>
      </c>
      <c r="V133">
        <f>MAX($U$4:$U$203)-U133</f>
        <v>117.00000000000001</v>
      </c>
      <c r="W133" t="e">
        <f>VLOOKUP(B133,Summary!$Q$3:$U$575,5,FALSE)</f>
        <v>#N/A</v>
      </c>
      <c r="X133" s="15" t="e">
        <f>AVERAGE(F133:G133)+AVERAGE(F133:G133)/(ABS(F133-G133))</f>
        <v>#VALUE!</v>
      </c>
      <c r="Y133" s="15" t="e">
        <f>AVERAGE(H133:I133)+AVERAGE(H133:I133)/(ABS(I133-H133))</f>
        <v>#VALUE!</v>
      </c>
    </row>
    <row r="134" spans="1:25" ht="15.75" thickBot="1">
      <c r="A134">
        <f>RANK($G134,$G$4:$G$1203)</f>
        <v>79</v>
      </c>
      <c r="B134" s="4" t="s">
        <v>173</v>
      </c>
      <c r="C134" t="str">
        <f>IF(ISNA(VLOOKUP($B134,Pitchers2!$B$1:$Y$1001,C$1,FALSE)),"",VLOOKUP($B134,Pitchers2!$B$1:$Y$1001,C$1,FALSE))</f>
        <v>MR</v>
      </c>
      <c r="D134">
        <f>IF(ISNA(VLOOKUP($B134,Pitchers2!$B$1:$Y$1001,D$1,FALSE)),"",VLOOKUP($B134,Pitchers2!$B$1:$Y$1001,D$1,FALSE)+1)</f>
        <v>29</v>
      </c>
      <c r="E134" t="str">
        <f>IF(ISNA(VLOOKUP($B134,Pitchers2!$B$1:$Y$1001,E$1,FALSE)),"",VLOOKUP($B134,Pitchers2!$B$1:$Y$1001,E$1,FALSE))</f>
        <v>FAR</v>
      </c>
      <c r="F134">
        <f>IF(ISNA(VLOOKUP($B134,Pitchers1!$B$1:$Y$991,F$1,FALSE)),"",VLOOKUP($B134,Pitchers1!$B$1:$Y$991,F$1,FALSE))</f>
        <v>16.3</v>
      </c>
      <c r="G134">
        <f>IF(ISNA(VLOOKUP($B134,Pitchers2!$B$1:$Y$1001,G$1,FALSE)),"",VLOOKUP($B134,Pitchers2!$B$1:$Y$1001,G$1,FALSE))</f>
        <v>19.899999999999999</v>
      </c>
      <c r="H134" s="16">
        <f>IF(ISNA(VLOOKUP($B134,Pitchers1!$B$1:$Y$991,H$1,FALSE)),"",VLOOKUP($B134,Pitchers1!$B$1:$Y$991,H$1,FALSE))</f>
        <v>91.100000000000023</v>
      </c>
      <c r="I134" s="16">
        <f>IF(ISNA(VLOOKUP($B134,Pitchers2!$B$1:$Y$1001,I$1,FALSE)),"",VLOOKUP($B134,Pitchers2!$B$1:$Y$1001,I$1,FALSE))</f>
        <v>86.100000000000023</v>
      </c>
      <c r="J134" s="11">
        <f>IF(F134="",-1,(F134-AVERAGE(F$4:F$1003))/STDEV(F$4:F$1003))</f>
        <v>-0.48671092600504307</v>
      </c>
      <c r="K134" s="11">
        <f>IF(G134="",-1,(G134-AVERAGE(G$4:G$1003))/STDEV(G$4:G$1003))</f>
        <v>-6.1228517076612296E-2</v>
      </c>
      <c r="L134" s="11">
        <f>IF(H134="",-1,(H134-AVERAGE(H$4:H$1003))/STDEV(H$4:H$1003))</f>
        <v>-0.93720730527878926</v>
      </c>
      <c r="M134" s="11">
        <f>IF(I134="",-1,(I134-AVERAGE(I$4:I$1003))/STDEV(I$4:I$1003))</f>
        <v>-0.83591563854720363</v>
      </c>
      <c r="N134" s="11">
        <f>($J$2*J134+$K$2*K134+$L$2*L134+$M$2*M134+3*AVERAGE(J134:K134)+2*AVERAGE(L134:M134))/(SUM($J$2:$M$2)+5)</f>
        <v>-0.49083268413858022</v>
      </c>
      <c r="O134" s="11">
        <f>($J$2*J134+$K$2*K134+$L$2*L134+$M$2*M134+3*AVERAGE(J134:K134)+2*AVERAGE(L134:M134))/(SUM($J$2:$M$2)+5)+P134+Q134</f>
        <v>-0.39083268413858019</v>
      </c>
      <c r="P134">
        <f>VLOOKUP(D134,COND!$A$2:$B$35,2,FALSE)</f>
        <v>0.2</v>
      </c>
      <c r="Q134">
        <f>VLOOKUP(C134,COND!$D$2:$E$14,2,FALSE)</f>
        <v>-0.1</v>
      </c>
      <c r="R134" s="11">
        <f>STANDARDIZE(O134,AVERAGE($O$4:$O$203),STDEV($O$4:$O$203))</f>
        <v>-0.50697384043660021</v>
      </c>
      <c r="S134" s="14">
        <f>RANK(O134,$O$4:$O$1003)</f>
        <v>131</v>
      </c>
      <c r="T134" s="14">
        <f>RANK(R134,$R$4:$R$203)</f>
        <v>131</v>
      </c>
      <c r="U134">
        <f>IF(F134="",0,F134)+IF(G134="",0,G134)</f>
        <v>36.200000000000003</v>
      </c>
      <c r="V134">
        <f>MAX($U$4:$U$203)-U134</f>
        <v>89.100000000000009</v>
      </c>
      <c r="W134" t="e">
        <f>VLOOKUP(B134,Summary!$Q$3:$U$575,5,FALSE)</f>
        <v>#N/A</v>
      </c>
      <c r="X134" s="15">
        <f>AVERAGE(F134:G134)+AVERAGE(F134:G134)/(ABS(F134-G134))</f>
        <v>23.127777777777784</v>
      </c>
      <c r="Y134" s="15">
        <f>AVERAGE(H134:I134)+AVERAGE(H134:I134)/(ABS(I134-H134))</f>
        <v>106.32000000000002</v>
      </c>
    </row>
    <row r="135" spans="1:25" ht="15.75" thickBot="1">
      <c r="A135">
        <f>RANK($G135,$G$4:$G$1203)</f>
        <v>194</v>
      </c>
      <c r="B135" s="4" t="s">
        <v>750</v>
      </c>
      <c r="C135" t="str">
        <f>IF(ISNA(VLOOKUP($B135,Pitchers2!$B$1:$Y$1001,C$1,FALSE)),"",VLOOKUP($B135,Pitchers2!$B$1:$Y$1001,C$1,FALSE))</f>
        <v>SP</v>
      </c>
      <c r="D135">
        <f>IF(ISNA(VLOOKUP($B135,Pitchers2!$B$1:$Y$1001,D$1,FALSE)),"",VLOOKUP($B135,Pitchers2!$B$1:$Y$1001,D$1,FALSE)+1)</f>
        <v>29</v>
      </c>
      <c r="E135" t="str">
        <f>IF(ISNA(VLOOKUP($B135,Pitchers2!$B$1:$Y$1001,E$1,FALSE)),"",VLOOKUP($B135,Pitchers2!$B$1:$Y$1001,E$1,FALSE))</f>
        <v>PS</v>
      </c>
      <c r="F135">
        <f>IF(ISNA(VLOOKUP($B135,Pitchers1!$B$1:$Y$991,F$1,FALSE)),"",VLOOKUP($B135,Pitchers1!$B$1:$Y$991,F$1,FALSE))</f>
        <v>23.1</v>
      </c>
      <c r="G135">
        <f>IF(ISNA(VLOOKUP($B135,Pitchers2!$B$1:$Y$1001,G$1,FALSE)),"",VLOOKUP($B135,Pitchers2!$B$1:$Y$1001,G$1,FALSE))</f>
        <v>5.2</v>
      </c>
      <c r="H135" s="16">
        <f>IF(ISNA(VLOOKUP($B135,Pitchers1!$B$1:$Y$991,H$1,FALSE)),"",VLOOKUP($B135,Pitchers1!$B$1:$Y$991,H$1,FALSE))</f>
        <v>178</v>
      </c>
      <c r="I135" s="16">
        <f>IF(ISNA(VLOOKUP($B135,Pitchers2!$B$1:$Y$1001,I$1,FALSE)),"",VLOOKUP($B135,Pitchers2!$B$1:$Y$1001,I$1,FALSE))</f>
        <v>48.100000000000023</v>
      </c>
      <c r="J135" s="11">
        <f>IF(F135="",-1,(F135-AVERAGE(F$4:F$1003))/STDEV(F$4:F$1003))</f>
        <v>4.5453065639267244E-2</v>
      </c>
      <c r="K135" s="11">
        <f>IF(G135="",-1,(G135-AVERAGE(G$4:G$1003))/STDEV(G$4:G$1003))</f>
        <v>-1.0799712460253175</v>
      </c>
      <c r="L135" s="11">
        <f>IF(H135="",-1,(H135-AVERAGE(H$4:H$1003))/STDEV(H$4:H$1003))</f>
        <v>-0.15865007419964844</v>
      </c>
      <c r="M135" s="11">
        <f>IF(I135="",-1,(I135-AVERAGE(I$4:I$1003))/STDEV(I$4:I$1003))</f>
        <v>-1.1639711420435634</v>
      </c>
      <c r="N135" s="11">
        <f>($J$2*J135+$K$2*K135+$L$2*L135+$M$2*M135+3*AVERAGE(J135:K135)+2*AVERAGE(L135:M135))/(SUM($J$2:$M$2)+5)</f>
        <v>-0.79371629603245086</v>
      </c>
      <c r="O135" s="11">
        <f>($J$2*J135+$K$2*K135+$L$2*L135+$M$2*M135+3*AVERAGE(J135:K135)+2*AVERAGE(L135:M135))/(SUM($J$2:$M$2)+5)+P135+Q135</f>
        <v>-0.3937162960324509</v>
      </c>
      <c r="P135">
        <f>VLOOKUP(D135,COND!$A$2:$B$35,2,FALSE)</f>
        <v>0.2</v>
      </c>
      <c r="Q135">
        <f>VLOOKUP(C135,COND!$D$2:$E$14,2,FALSE)</f>
        <v>0.2</v>
      </c>
      <c r="R135" s="11">
        <f>STANDARDIZE(O135,AVERAGE($O$4:$O$203),STDEV($O$4:$O$203))</f>
        <v>-0.50975007262235039</v>
      </c>
      <c r="S135" s="14">
        <f>RANK(O135,$O$4:$O$1003)</f>
        <v>132</v>
      </c>
      <c r="T135" s="14">
        <f>RANK(R135,$R$4:$R$203)</f>
        <v>132</v>
      </c>
      <c r="U135">
        <f>IF(F135="",0,F135)+IF(G135="",0,G135)</f>
        <v>28.3</v>
      </c>
      <c r="V135">
        <f>MAX($U$4:$U$203)-U135</f>
        <v>97.000000000000014</v>
      </c>
      <c r="W135" t="e">
        <f>VLOOKUP(B135,Summary!$Q$3:$U$575,5,FALSE)</f>
        <v>#N/A</v>
      </c>
      <c r="X135" s="15">
        <f>AVERAGE(F135:G135)+AVERAGE(F135:G135)/(ABS(F135-G135))</f>
        <v>14.940502793296091</v>
      </c>
      <c r="Y135" s="15">
        <f>AVERAGE(H135:I135)+AVERAGE(H135:I135)/(ABS(I135-H135))</f>
        <v>113.92028483448809</v>
      </c>
    </row>
    <row r="136" spans="1:25" ht="15.75" thickBot="1">
      <c r="A136">
        <f>RANK($G136,$G$4:$G$1203)</f>
        <v>123</v>
      </c>
      <c r="B136" s="4" t="s">
        <v>555</v>
      </c>
      <c r="C136" t="str">
        <f>IF(ISNA(VLOOKUP($B136,Pitchers2!$B$1:$Y$1001,C$1,FALSE)),"",VLOOKUP($B136,Pitchers2!$B$1:$Y$1001,C$1,FALSE))</f>
        <v>MR</v>
      </c>
      <c r="D136">
        <f>IF(ISNA(VLOOKUP($B136,Pitchers2!$B$1:$Y$1001,D$1,FALSE)),"",VLOOKUP($B136,Pitchers2!$B$1:$Y$1001,D$1,FALSE)+1)</f>
        <v>28</v>
      </c>
      <c r="E136" t="str">
        <f>IF(ISNA(VLOOKUP($B136,Pitchers2!$B$1:$Y$1001,E$1,FALSE)),"",VLOOKUP($B136,Pitchers2!$B$1:$Y$1001,E$1,FALSE))</f>
        <v>WV</v>
      </c>
      <c r="F136">
        <f>IF(ISNA(VLOOKUP($B136,Pitchers1!$B$1:$Y$991,F$1,FALSE)),"",VLOOKUP($B136,Pitchers1!$B$1:$Y$991,F$1,FALSE))</f>
        <v>12.8</v>
      </c>
      <c r="G136">
        <f>IF(ISNA(VLOOKUP($B136,Pitchers2!$B$1:$Y$1001,G$1,FALSE)),"",VLOOKUP($B136,Pitchers2!$B$1:$Y$1001,G$1,FALSE))</f>
        <v>13.6</v>
      </c>
      <c r="H136" s="16">
        <f>IF(ISNA(VLOOKUP($B136,Pitchers1!$B$1:$Y$991,H$1,FALSE)),"",VLOOKUP($B136,Pitchers1!$B$1:$Y$991,H$1,FALSE))</f>
        <v>106.89999999999998</v>
      </c>
      <c r="I136" s="16">
        <f>IF(ISNA(VLOOKUP($B136,Pitchers2!$B$1:$Y$1001,I$1,FALSE)),"",VLOOKUP($B136,Pitchers2!$B$1:$Y$1001,I$1,FALSE))</f>
        <v>120</v>
      </c>
      <c r="J136" s="11">
        <f>IF(F136="",-1,(F136-AVERAGE(F$4:F$1003))/STDEV(F$4:F$1003))</f>
        <v>-0.76061886288079095</v>
      </c>
      <c r="K136" s="11">
        <f>IF(G136="",-1,(G136-AVERAGE(G$4:G$1003))/STDEV(G$4:G$1003))</f>
        <v>-0.4978325437689145</v>
      </c>
      <c r="L136" s="11">
        <f>IF(H136="",-1,(H136-AVERAGE(H$4:H$1003))/STDEV(H$4:H$1003))</f>
        <v>-0.79565144508258223</v>
      </c>
      <c r="M136" s="11">
        <f>IF(I136="",-1,(I136-AVERAGE(I$4:I$1003))/STDEV(I$4:I$1003))</f>
        <v>-0.54325559727018824</v>
      </c>
      <c r="N136" s="11">
        <f>($J$2*J136+$K$2*K136+$L$2*L136+$M$2*M136+3*AVERAGE(J136:K136)+2*AVERAGE(L136:M136))/(SUM($J$2:$M$2)+5)</f>
        <v>-0.59540772648709994</v>
      </c>
      <c r="O136" s="11">
        <f>($J$2*J136+$K$2*K136+$L$2*L136+$M$2*M136+3*AVERAGE(J136:K136)+2*AVERAGE(L136:M136))/(SUM($J$2:$M$2)+5)+P136+Q136</f>
        <v>-0.39540772648709999</v>
      </c>
      <c r="P136">
        <f>VLOOKUP(D136,COND!$A$2:$B$35,2,FALSE)</f>
        <v>0.3</v>
      </c>
      <c r="Q136">
        <f>VLOOKUP(C136,COND!$D$2:$E$14,2,FALSE)</f>
        <v>-0.1</v>
      </c>
      <c r="R136" s="11">
        <f>STANDARDIZE(O136,AVERAGE($O$4:$O$203),STDEV($O$4:$O$203))</f>
        <v>-0.51137851772556853</v>
      </c>
      <c r="S136" s="14">
        <f>RANK(O136,$O$4:$O$1003)</f>
        <v>133</v>
      </c>
      <c r="T136" s="14">
        <f>RANK(R136,$R$4:$R$203)</f>
        <v>133</v>
      </c>
      <c r="U136">
        <f>IF(F136="",0,F136)+IF(G136="",0,G136)</f>
        <v>26.4</v>
      </c>
      <c r="V136">
        <f>MAX($U$4:$U$203)-U136</f>
        <v>98.9</v>
      </c>
      <c r="W136" t="e">
        <f>VLOOKUP(B136,Summary!$Q$3:$U$575,5,FALSE)</f>
        <v>#N/A</v>
      </c>
      <c r="X136" s="15">
        <f>AVERAGE(F136:G136)+AVERAGE(F136:G136)/(ABS(F136-G136))</f>
        <v>29.700000000000021</v>
      </c>
      <c r="Y136" s="15">
        <f>AVERAGE(H136:I136)+AVERAGE(H136:I136)/(ABS(I136-H136))</f>
        <v>122.11030534351143</v>
      </c>
    </row>
    <row r="137" spans="1:25" ht="15.75" thickBot="1">
      <c r="A137">
        <f>RANK($G137,$G$4:$G$1203)</f>
        <v>95</v>
      </c>
      <c r="B137" s="4" t="s">
        <v>541</v>
      </c>
      <c r="C137" t="str">
        <f>IF(ISNA(VLOOKUP($B137,Pitchers2!$B$1:$Y$1001,C$1,FALSE)),"",VLOOKUP($B137,Pitchers2!$B$1:$Y$1001,C$1,FALSE))</f>
        <v>MR</v>
      </c>
      <c r="D137">
        <f>IF(ISNA(VLOOKUP($B137,Pitchers2!$B$1:$Y$1001,D$1,FALSE)),"",VLOOKUP($B137,Pitchers2!$B$1:$Y$1001,D$1,FALSE)+1)</f>
        <v>29</v>
      </c>
      <c r="E137" t="str">
        <f>IF(ISNA(VLOOKUP($B137,Pitchers2!$B$1:$Y$1001,E$1,FALSE)),"",VLOOKUP($B137,Pitchers2!$B$1:$Y$1001,E$1,FALSE))</f>
        <v>FAR</v>
      </c>
      <c r="F137">
        <f>IF(ISNA(VLOOKUP($B137,Pitchers1!$B$1:$Y$991,F$1,FALSE)),"",VLOOKUP($B137,Pitchers1!$B$1:$Y$991,F$1,FALSE))</f>
        <v>17.399999999999999</v>
      </c>
      <c r="G137">
        <f>IF(ISNA(VLOOKUP($B137,Pitchers2!$B$1:$Y$1001,G$1,FALSE)),"",VLOOKUP($B137,Pitchers2!$B$1:$Y$1001,G$1,FALSE))</f>
        <v>17.899999999999999</v>
      </c>
      <c r="H137" s="16">
        <f>IF(ISNA(VLOOKUP($B137,Pitchers1!$B$1:$Y$991,H$1,FALSE)),"",VLOOKUP($B137,Pitchers1!$B$1:$Y$991,H$1,FALSE))</f>
        <v>110</v>
      </c>
      <c r="I137" s="16">
        <f>IF(ISNA(VLOOKUP($B137,Pitchers2!$B$1:$Y$1001,I$1,FALSE)),"",VLOOKUP($B137,Pitchers2!$B$1:$Y$1001,I$1,FALSE))</f>
        <v>84</v>
      </c>
      <c r="J137" s="11">
        <f>IF(F137="",-1,(F137-AVERAGE(F$4:F$1003))/STDEV(F$4:F$1003))</f>
        <v>-0.40062557441552243</v>
      </c>
      <c r="K137" s="11">
        <f>IF(G137="",-1,(G137-AVERAGE(G$4:G$1003))/STDEV(G$4:G$1003))</f>
        <v>-0.19983296999480349</v>
      </c>
      <c r="L137" s="11">
        <f>IF(H137="",-1,(H137-AVERAGE(H$4:H$1003))/STDEV(H$4:H$1003))</f>
        <v>-0.76787782694281981</v>
      </c>
      <c r="M137" s="11">
        <f>IF(I137="",-1,(I137-AVERAGE(I$4:I$1003))/STDEV(I$4:I$1003))</f>
        <v>-0.85404502163516061</v>
      </c>
      <c r="N137" s="11">
        <f>($J$2*J137+$K$2*K137+$L$2*L137+$M$2*M137+3*AVERAGE(J137:K137)+2*AVERAGE(L137:M137))/(SUM($J$2:$M$2)+5)</f>
        <v>-0.51348887814920918</v>
      </c>
      <c r="O137" s="11">
        <f>($J$2*J137+$K$2*K137+$L$2*L137+$M$2*M137+3*AVERAGE(J137:K137)+2*AVERAGE(L137:M137))/(SUM($J$2:$M$2)+5)+P137+Q137</f>
        <v>-0.4134888781492092</v>
      </c>
      <c r="P137">
        <f>VLOOKUP(D137,COND!$A$2:$B$35,2,FALSE)</f>
        <v>0.2</v>
      </c>
      <c r="Q137">
        <f>VLOOKUP(C137,COND!$D$2:$E$14,2,FALSE)</f>
        <v>-0.1</v>
      </c>
      <c r="R137" s="11">
        <f>STANDARDIZE(O137,AVERAGE($O$4:$O$203),STDEV($O$4:$O$203))</f>
        <v>-0.5287863649141854</v>
      </c>
      <c r="S137" s="14">
        <f>RANK(O137,$O$4:$O$1003)</f>
        <v>134</v>
      </c>
      <c r="T137" s="14">
        <f>RANK(R137,$R$4:$R$203)</f>
        <v>134</v>
      </c>
      <c r="U137">
        <f>IF(F137="",0,F137)+IF(G137="",0,G137)</f>
        <v>35.299999999999997</v>
      </c>
      <c r="V137">
        <f>MAX($U$4:$U$203)-U137</f>
        <v>90.000000000000014</v>
      </c>
      <c r="W137" t="e">
        <f>VLOOKUP(B137,Summary!$Q$3:$U$575,5,FALSE)</f>
        <v>#N/A</v>
      </c>
      <c r="X137" s="15">
        <f>AVERAGE(F137:G137)+AVERAGE(F137:G137)/(ABS(F137-G137))</f>
        <v>52.949999999999996</v>
      </c>
      <c r="Y137" s="15">
        <f>AVERAGE(H137:I137)+AVERAGE(H137:I137)/(ABS(I137-H137))</f>
        <v>100.73076923076923</v>
      </c>
    </row>
    <row r="138" spans="1:25" ht="15.75" thickBot="1">
      <c r="A138">
        <f>RANK($G138,$G$4:$G$1203)</f>
        <v>150</v>
      </c>
      <c r="B138" s="7" t="s">
        <v>729</v>
      </c>
      <c r="C138" t="str">
        <f>IF(ISNA(VLOOKUP($B138,Pitchers2!$B$1:$Y$1001,C$1,FALSE)),"",VLOOKUP($B138,Pitchers2!$B$1:$Y$1001,C$1,FALSE))</f>
        <v>MR</v>
      </c>
      <c r="D138">
        <f>IF(ISNA(VLOOKUP($B138,Pitchers2!$B$1:$Y$1001,D$1,FALSE)),"",VLOOKUP($B138,Pitchers2!$B$1:$Y$1001,D$1,FALSE)+1)</f>
        <v>25</v>
      </c>
      <c r="E138" t="str">
        <f>IF(ISNA(VLOOKUP($B138,Pitchers2!$B$1:$Y$1001,E$1,FALSE)),"",VLOOKUP($B138,Pitchers2!$B$1:$Y$1001,E$1,FALSE))</f>
        <v>CL</v>
      </c>
      <c r="F138" t="str">
        <f>IF(ISNA(VLOOKUP($B138,Pitchers1!$B$1:$Y$991,F$1,FALSE)),"",VLOOKUP($B138,Pitchers1!$B$1:$Y$991,F$1,FALSE))</f>
        <v/>
      </c>
      <c r="G138">
        <f>IF(ISNA(VLOOKUP($B138,Pitchers2!$B$1:$Y$1001,G$1,FALSE)),"",VLOOKUP($B138,Pitchers2!$B$1:$Y$1001,G$1,FALSE))</f>
        <v>10.3</v>
      </c>
      <c r="H138" s="16" t="str">
        <f>IF(ISNA(VLOOKUP($B138,Pitchers1!$B$1:$Y$991,H$1,FALSE)),"",VLOOKUP($B138,Pitchers1!$B$1:$Y$991,H$1,FALSE))</f>
        <v/>
      </c>
      <c r="I138" s="16">
        <f>IF(ISNA(VLOOKUP($B138,Pitchers2!$B$1:$Y$1001,I$1,FALSE)),"",VLOOKUP($B138,Pitchers2!$B$1:$Y$1001,I$1,FALSE))</f>
        <v>96</v>
      </c>
      <c r="J138" s="11">
        <f>IF(F138="",-1,(F138-AVERAGE(F$4:F$1003))/STDEV(F$4:F$1003))</f>
        <v>-1</v>
      </c>
      <c r="K138" s="11">
        <f>IF(G138="",-1,(G138-AVERAGE(G$4:G$1003))/STDEV(G$4:G$1003))</f>
        <v>-0.72652989108392985</v>
      </c>
      <c r="L138" s="11">
        <f>IF(H138="",-1,(H138-AVERAGE(H$4:H$1003))/STDEV(H$4:H$1003))</f>
        <v>-1</v>
      </c>
      <c r="M138" s="11">
        <f>IF(I138="",-1,(I138-AVERAGE(I$4:I$1003))/STDEV(I$4:I$1003))</f>
        <v>-0.75044854684683648</v>
      </c>
      <c r="N138" s="11">
        <f>($J$2*J138+$K$2*K138+$L$2*L138+$M$2*M138+3*AVERAGE(J138:K138)+2*AVERAGE(L138:M138))/(SUM($J$2:$M$2)+5)</f>
        <v>-0.81622489360288109</v>
      </c>
      <c r="O138" s="11">
        <f>($J$2*J138+$K$2*K138+$L$2*L138+$M$2*M138+3*AVERAGE(J138:K138)+2*AVERAGE(L138:M138))/(SUM($J$2:$M$2)+5)+P138+Q138</f>
        <v>-0.41622489360288106</v>
      </c>
      <c r="P138">
        <f>VLOOKUP(D138,COND!$A$2:$B$35,2,FALSE)</f>
        <v>0.5</v>
      </c>
      <c r="Q138">
        <f>VLOOKUP(C138,COND!$D$2:$E$14,2,FALSE)</f>
        <v>-0.1</v>
      </c>
      <c r="R138" s="11">
        <f>STANDARDIZE(O138,AVERAGE($O$4:$O$203),STDEV($O$4:$O$203))</f>
        <v>-0.5314204968441234</v>
      </c>
      <c r="S138" s="14">
        <f>RANK(O138,$O$4:$O$1003)</f>
        <v>135</v>
      </c>
      <c r="T138" s="14">
        <f>RANK(R138,$R$4:$R$203)</f>
        <v>135</v>
      </c>
      <c r="U138">
        <f>IF(F138="",0,F138)+IF(G138="",0,G138)</f>
        <v>10.3</v>
      </c>
      <c r="V138">
        <f>MAX($U$4:$U$203)-U138</f>
        <v>115.00000000000001</v>
      </c>
      <c r="W138" t="e">
        <f>VLOOKUP(B138,Summary!$Q$3:$U$575,5,FALSE)</f>
        <v>#N/A</v>
      </c>
      <c r="X138" s="15" t="e">
        <f>AVERAGE(F138:G138)+AVERAGE(F138:G138)/(ABS(F138-G138))</f>
        <v>#VALUE!</v>
      </c>
      <c r="Y138" s="15" t="e">
        <f>AVERAGE(H138:I138)+AVERAGE(H138:I138)/(ABS(I138-H138))</f>
        <v>#VALUE!</v>
      </c>
    </row>
    <row r="139" spans="1:25" ht="15.75" thickBot="1">
      <c r="A139">
        <f>RANK($G139,$G$4:$G$1203)</f>
        <v>71</v>
      </c>
      <c r="B139" s="7" t="s">
        <v>413</v>
      </c>
      <c r="C139" t="str">
        <f>IF(ISNA(VLOOKUP($B139,Pitchers2!$B$1:$Y$1001,C$1,FALSE)),"",VLOOKUP($B139,Pitchers2!$B$1:$Y$1001,C$1,FALSE))</f>
        <v>MR</v>
      </c>
      <c r="D139">
        <f>IF(ISNA(VLOOKUP($B139,Pitchers2!$B$1:$Y$1001,D$1,FALSE)),"",VLOOKUP($B139,Pitchers2!$B$1:$Y$1001,D$1,FALSE)+1)</f>
        <v>30</v>
      </c>
      <c r="E139" t="str">
        <f>IF(ISNA(VLOOKUP($B139,Pitchers2!$B$1:$Y$1001,E$1,FALSE)),"",VLOOKUP($B139,Pitchers2!$B$1:$Y$1001,E$1,FALSE))</f>
        <v>WV(2)</v>
      </c>
      <c r="F139" t="str">
        <f>IF(ISNA(VLOOKUP($B139,Pitchers1!$B$1:$Y$991,F$1,FALSE)),"",VLOOKUP($B139,Pitchers1!$B$1:$Y$991,F$1,FALSE))</f>
        <v/>
      </c>
      <c r="G139">
        <f>IF(ISNA(VLOOKUP($B139,Pitchers2!$B$1:$Y$1001,G$1,FALSE)),"",VLOOKUP($B139,Pitchers2!$B$1:$Y$1001,G$1,FALSE))</f>
        <v>20.8</v>
      </c>
      <c r="H139" s="16" t="str">
        <f>IF(ISNA(VLOOKUP($B139,Pitchers1!$B$1:$Y$991,H$1,FALSE)),"",VLOOKUP($B139,Pitchers1!$B$1:$Y$991,H$1,FALSE))</f>
        <v/>
      </c>
      <c r="I139" s="16">
        <f>IF(ISNA(VLOOKUP($B139,Pitchers2!$B$1:$Y$1001,I$1,FALSE)),"",VLOOKUP($B139,Pitchers2!$B$1:$Y$1001,I$1,FALSE))</f>
        <v>138.89999999999998</v>
      </c>
      <c r="J139" s="11">
        <f>IF(F139="",-1,(F139-AVERAGE(F$4:F$1003))/STDEV(F$4:F$1003))</f>
        <v>-1</v>
      </c>
      <c r="K139" s="11">
        <f>IF(G139="",-1,(G139-AVERAGE(G$4:G$1003))/STDEV(G$4:G$1003))</f>
        <v>1.1434867365738895E-3</v>
      </c>
      <c r="L139" s="11">
        <f>IF(H139="",-1,(H139-AVERAGE(H$4:H$1003))/STDEV(H$4:H$1003))</f>
        <v>-1</v>
      </c>
      <c r="M139" s="11">
        <f>IF(I139="",-1,(I139-AVERAGE(I$4:I$1003))/STDEV(I$4:I$1003))</f>
        <v>-0.38009114947857792</v>
      </c>
      <c r="N139" s="11">
        <f>($J$2*J139+$K$2*K139+$L$2*L139+$M$2*M139+3*AVERAGE(J139:K139)+2*AVERAGE(L139:M139))/(SUM($J$2:$M$2)+5)</f>
        <v>-0.42119464287324682</v>
      </c>
      <c r="O139" s="11">
        <f>($J$2*J139+$K$2*K139+$L$2*L139+$M$2*M139+3*AVERAGE(J139:K139)+2*AVERAGE(L139:M139))/(SUM($J$2:$M$2)+5)+P139+Q139</f>
        <v>-0.42119464287324682</v>
      </c>
      <c r="P139">
        <f>VLOOKUP(D139,COND!$A$2:$B$35,2,FALSE)</f>
        <v>0.1</v>
      </c>
      <c r="Q139">
        <f>VLOOKUP(C139,COND!$D$2:$E$14,2,FALSE)</f>
        <v>-0.1</v>
      </c>
      <c r="R139" s="11">
        <f>STANDARDIZE(O139,AVERAGE($O$4:$O$203),STDEV($O$4:$O$203))</f>
        <v>-0.53620518299028097</v>
      </c>
      <c r="S139" s="14">
        <f>RANK(O139,$O$4:$O$1003)</f>
        <v>136</v>
      </c>
      <c r="T139" s="14">
        <f>RANK(R139,$R$4:$R$203)</f>
        <v>136</v>
      </c>
      <c r="U139">
        <f>IF(F139="",0,F139)+IF(G139="",0,G139)</f>
        <v>20.8</v>
      </c>
      <c r="V139">
        <f>MAX($U$4:$U$203)-U139</f>
        <v>104.50000000000001</v>
      </c>
      <c r="W139" t="e">
        <f>VLOOKUP(B139,Summary!$Q$3:$U$575,5,FALSE)</f>
        <v>#N/A</v>
      </c>
      <c r="X139" s="15" t="e">
        <f>AVERAGE(F139:G139)+AVERAGE(F139:G139)/(ABS(F139-G139))</f>
        <v>#VALUE!</v>
      </c>
      <c r="Y139" s="15" t="e">
        <f>AVERAGE(H139:I139)+AVERAGE(H139:I139)/(ABS(I139-H139))</f>
        <v>#VALUE!</v>
      </c>
    </row>
    <row r="140" spans="1:25" ht="15.75" thickBot="1">
      <c r="A140">
        <f>RANK($G140,$G$4:$G$1203)</f>
        <v>161</v>
      </c>
      <c r="B140" s="4" t="s">
        <v>171</v>
      </c>
      <c r="C140" t="str">
        <f>IF(ISNA(VLOOKUP($B140,Pitchers2!$B$1:$Y$1001,C$1,FALSE)),"",VLOOKUP($B140,Pitchers2!$B$1:$Y$1001,C$1,FALSE))</f>
        <v>CL</v>
      </c>
      <c r="D140">
        <f>IF(ISNA(VLOOKUP($B140,Pitchers2!$B$1:$Y$1001,D$1,FALSE)),"",VLOOKUP($B140,Pitchers2!$B$1:$Y$1001,D$1,FALSE)+1)</f>
        <v>33</v>
      </c>
      <c r="E140" t="str">
        <f>IF(ISNA(VLOOKUP($B140,Pitchers2!$B$1:$Y$1001,E$1,FALSE)),"",VLOOKUP($B140,Pitchers2!$B$1:$Y$1001,E$1,FALSE))</f>
        <v>NJ</v>
      </c>
      <c r="F140">
        <f>IF(ISNA(VLOOKUP($B140,Pitchers1!$B$1:$Y$991,F$1,FALSE)),"",VLOOKUP($B140,Pitchers1!$B$1:$Y$991,F$1,FALSE))</f>
        <v>16.2</v>
      </c>
      <c r="G140">
        <f>IF(ISNA(VLOOKUP($B140,Pitchers2!$B$1:$Y$1001,G$1,FALSE)),"",VLOOKUP($B140,Pitchers2!$B$1:$Y$1001,G$1,FALSE))</f>
        <v>8.6</v>
      </c>
      <c r="H140" s="16">
        <f>IF(ISNA(VLOOKUP($B140,Pitchers1!$B$1:$Y$991,H$1,FALSE)),"",VLOOKUP($B140,Pitchers1!$B$1:$Y$991,H$1,FALSE))</f>
        <v>347</v>
      </c>
      <c r="I140" s="16">
        <f>IF(ISNA(VLOOKUP($B140,Pitchers2!$B$1:$Y$1001,I$1,FALSE)),"",VLOOKUP($B140,Pitchers2!$B$1:$Y$1001,I$1,FALSE))</f>
        <v>199</v>
      </c>
      <c r="J140" s="11">
        <f>IF(F140="",-1,(F140-AVERAGE(F$4:F$1003))/STDEV(F$4:F$1003))</f>
        <v>-0.49453686705863598</v>
      </c>
      <c r="K140" s="11">
        <f>IF(G140="",-1,(G140-AVERAGE(G$4:G$1003))/STDEV(G$4:G$1003))</f>
        <v>-0.84434367606439242</v>
      </c>
      <c r="L140" s="11">
        <f>IF(H140="",-1,(H140-AVERAGE(H$4:H$1003))/STDEV(H$4:H$1003))</f>
        <v>1.3554600760002919</v>
      </c>
      <c r="M140" s="11">
        <f>IF(I140="",-1,(I140-AVERAGE(I$4:I$1003))/STDEV(I$4:I$1003))</f>
        <v>0.13875452841961228</v>
      </c>
      <c r="N140" s="11">
        <f>($J$2*J140+$K$2*K140+$L$2*L140+$M$2*M140+3*AVERAGE(J140:K140)+2*AVERAGE(L140:M140))/(SUM($J$2:$M$2)+5)</f>
        <v>-0.20281057476071254</v>
      </c>
      <c r="O140" s="11">
        <f>($J$2*J140+$K$2*K140+$L$2*L140+$M$2*M140+3*AVERAGE(J140:K140)+2*AVERAGE(L140:M140))/(SUM($J$2:$M$2)+5)+P140+Q140</f>
        <v>-0.45281057476071251</v>
      </c>
      <c r="P140">
        <f>VLOOKUP(D140,COND!$A$2:$B$35,2,FALSE)</f>
        <v>-0.25</v>
      </c>
      <c r="Q140">
        <f>VLOOKUP(C140,COND!$D$2:$E$14,2,FALSE)</f>
        <v>0</v>
      </c>
      <c r="R140" s="11">
        <f>STANDARDIZE(O140,AVERAGE($O$4:$O$203),STDEV($O$4:$O$203))</f>
        <v>-0.56664380334520381</v>
      </c>
      <c r="S140" s="14">
        <f>RANK(O140,$O$4:$O$1003)</f>
        <v>137</v>
      </c>
      <c r="T140" s="14">
        <f>RANK(R140,$R$4:$R$203)</f>
        <v>137</v>
      </c>
      <c r="U140">
        <f>IF(F140="",0,F140)+IF(G140="",0,G140)</f>
        <v>24.799999999999997</v>
      </c>
      <c r="V140">
        <f>MAX($U$4:$U$203)-U140</f>
        <v>100.50000000000001</v>
      </c>
      <c r="W140" t="e">
        <f>VLOOKUP(B140,Summary!$Q$3:$U$575,5,FALSE)</f>
        <v>#N/A</v>
      </c>
      <c r="X140" s="15">
        <f>AVERAGE(F140:G140)+AVERAGE(F140:G140)/(ABS(F140-G140))</f>
        <v>14.03157894736842</v>
      </c>
      <c r="Y140" s="15">
        <f>AVERAGE(H140:I140)+AVERAGE(H140:I140)/(ABS(I140-H140))</f>
        <v>274.84459459459458</v>
      </c>
    </row>
    <row r="141" spans="1:25" ht="15.75" thickBot="1">
      <c r="A141">
        <f>RANK($G141,$G$4:$G$1203)</f>
        <v>93</v>
      </c>
      <c r="B141" s="7" t="s">
        <v>551</v>
      </c>
      <c r="C141" t="str">
        <f>IF(ISNA(VLOOKUP($B141,Pitchers2!$B$1:$Y$1001,C$1,FALSE)),"",VLOOKUP($B141,Pitchers2!$B$1:$Y$1001,C$1,FALSE))</f>
        <v>MR</v>
      </c>
      <c r="D141">
        <f>IF(ISNA(VLOOKUP($B141,Pitchers2!$B$1:$Y$1001,D$1,FALSE)),"",VLOOKUP($B141,Pitchers2!$B$1:$Y$1001,D$1,FALSE)+1)</f>
        <v>28</v>
      </c>
      <c r="E141" t="str">
        <f>IF(ISNA(VLOOKUP($B141,Pitchers2!$B$1:$Y$1001,E$1,FALSE)),"",VLOOKUP($B141,Pitchers2!$B$1:$Y$1001,E$1,FALSE))</f>
        <v>CAN</v>
      </c>
      <c r="F141">
        <f>IF(ISNA(VLOOKUP($B141,Pitchers1!$B$1:$Y$991,F$1,FALSE)),"",VLOOKUP($B141,Pitchers1!$B$1:$Y$991,F$1,FALSE))</f>
        <v>13.4</v>
      </c>
      <c r="G141">
        <f>IF(ISNA(VLOOKUP($B141,Pitchers2!$B$1:$Y$1001,G$1,FALSE)),"",VLOOKUP($B141,Pitchers2!$B$1:$Y$1001,G$1,FALSE))</f>
        <v>18</v>
      </c>
      <c r="H141" s="16">
        <f>IF(ISNA(VLOOKUP($B141,Pitchers1!$B$1:$Y$991,H$1,FALSE)),"",VLOOKUP($B141,Pitchers1!$B$1:$Y$991,H$1,FALSE))</f>
        <v>55.899999999999977</v>
      </c>
      <c r="I141" s="16">
        <f>IF(ISNA(VLOOKUP($B141,Pitchers2!$B$1:$Y$1001,I$1,FALSE)),"",VLOOKUP($B141,Pitchers2!$B$1:$Y$1001,I$1,FALSE))</f>
        <v>71</v>
      </c>
      <c r="J141" s="11">
        <f>IF(F141="",-1,(F141-AVERAGE(F$4:F$1003))/STDEV(F$4:F$1003))</f>
        <v>-0.71366321655923426</v>
      </c>
      <c r="K141" s="11">
        <f>IF(G141="",-1,(G141-AVERAGE(G$4:G$1003))/STDEV(G$4:G$1003))</f>
        <v>-0.19290274734889384</v>
      </c>
      <c r="L141" s="11">
        <f>IF(H141="",-1,(H141-AVERAGE(H$4:H$1003))/STDEV(H$4:H$1003))</f>
        <v>-1.2525722596399607</v>
      </c>
      <c r="M141" s="11">
        <f>IF(I141="",-1,(I141-AVERAGE(I$4:I$1003))/STDEV(I$4:I$1003))</f>
        <v>-0.96627453598917834</v>
      </c>
      <c r="N141" s="11">
        <f>($J$2*J141+$K$2*K141+$L$2*L141+$M$2*M141+3*AVERAGE(J141:K141)+2*AVERAGE(L141:M141))/(SUM($J$2:$M$2)+5)</f>
        <v>-0.66127894564657408</v>
      </c>
      <c r="O141" s="11">
        <f>($J$2*J141+$K$2*K141+$L$2*L141+$M$2*M141+3*AVERAGE(J141:K141)+2*AVERAGE(L141:M141))/(SUM($J$2:$M$2)+5)+P141+Q141</f>
        <v>-0.46127894564657412</v>
      </c>
      <c r="P141">
        <f>VLOOKUP(D141,COND!$A$2:$B$35,2,FALSE)</f>
        <v>0.3</v>
      </c>
      <c r="Q141">
        <f>VLOOKUP(C141,COND!$D$2:$E$14,2,FALSE)</f>
        <v>-0.1</v>
      </c>
      <c r="R141" s="11">
        <f>STANDARDIZE(O141,AVERAGE($O$4:$O$203),STDEV($O$4:$O$203))</f>
        <v>-0.57479682971611445</v>
      </c>
      <c r="S141" s="14">
        <f>RANK(O141,$O$4:$O$1003)</f>
        <v>138</v>
      </c>
      <c r="T141" s="14">
        <f>RANK(R141,$R$4:$R$203)</f>
        <v>138</v>
      </c>
      <c r="U141">
        <f>IF(F141="",0,F141)+IF(G141="",0,G141)</f>
        <v>31.4</v>
      </c>
      <c r="V141">
        <f>MAX($U$4:$U$203)-U141</f>
        <v>93.9</v>
      </c>
      <c r="W141" t="e">
        <f>VLOOKUP(B141,Summary!$Q$3:$U$575,5,FALSE)</f>
        <v>#N/A</v>
      </c>
      <c r="X141" s="15">
        <f>AVERAGE(F141:G141)+AVERAGE(F141:G141)/(ABS(F141-G141))</f>
        <v>19.11304347826087</v>
      </c>
      <c r="Y141" s="15">
        <f>AVERAGE(H141:I141)+AVERAGE(H141:I141)/(ABS(I141-H141))</f>
        <v>67.65198675496687</v>
      </c>
    </row>
    <row r="142" spans="1:25" ht="15.75" thickBot="1">
      <c r="A142">
        <f>RANK($G142,$G$4:$G$1203)</f>
        <v>151</v>
      </c>
      <c r="B142" s="4" t="s">
        <v>730</v>
      </c>
      <c r="C142" t="str">
        <f>IF(ISNA(VLOOKUP($B142,Pitchers2!$B$1:$Y$1001,C$1,FALSE)),"",VLOOKUP($B142,Pitchers2!$B$1:$Y$1001,C$1,FALSE))</f>
        <v>MR</v>
      </c>
      <c r="D142">
        <f>IF(ISNA(VLOOKUP($B142,Pitchers2!$B$1:$Y$1001,D$1,FALSE)),"",VLOOKUP($B142,Pitchers2!$B$1:$Y$1001,D$1,FALSE)+1)</f>
        <v>23</v>
      </c>
      <c r="E142" t="str">
        <f>IF(ISNA(VLOOKUP($B142,Pitchers2!$B$1:$Y$1001,E$1,FALSE)),"",VLOOKUP($B142,Pitchers2!$B$1:$Y$1001,E$1,FALSE))</f>
        <v>WV</v>
      </c>
      <c r="F142" t="str">
        <f>IF(ISNA(VLOOKUP($B142,Pitchers1!$B$1:$Y$991,F$1,FALSE)),"",VLOOKUP($B142,Pitchers1!$B$1:$Y$991,F$1,FALSE))</f>
        <v/>
      </c>
      <c r="G142">
        <f>IF(ISNA(VLOOKUP($B142,Pitchers2!$B$1:$Y$1001,G$1,FALSE)),"",VLOOKUP($B142,Pitchers2!$B$1:$Y$1001,G$1,FALSE))</f>
        <v>10</v>
      </c>
      <c r="H142" s="16" t="str">
        <f>IF(ISNA(VLOOKUP($B142,Pitchers1!$B$1:$Y$991,H$1,FALSE)),"",VLOOKUP($B142,Pitchers1!$B$1:$Y$991,H$1,FALSE))</f>
        <v/>
      </c>
      <c r="I142" s="16">
        <f>IF(ISNA(VLOOKUP($B142,Pitchers2!$B$1:$Y$1001,I$1,FALSE)),"",VLOOKUP($B142,Pitchers2!$B$1:$Y$1001,I$1,FALSE))</f>
        <v>82</v>
      </c>
      <c r="J142" s="11">
        <f>IF(F142="",-1,(F142-AVERAGE(F$4:F$1003))/STDEV(F$4:F$1003))</f>
        <v>-1</v>
      </c>
      <c r="K142" s="11">
        <f>IF(G142="",-1,(G142-AVERAGE(G$4:G$1003))/STDEV(G$4:G$1003))</f>
        <v>-0.74732055902165861</v>
      </c>
      <c r="L142" s="11">
        <f>IF(H142="",-1,(H142-AVERAGE(H$4:H$1003))/STDEV(H$4:H$1003))</f>
        <v>-1</v>
      </c>
      <c r="M142" s="11">
        <f>IF(I142="",-1,(I142-AVERAGE(I$4:I$1003))/STDEV(I$4:I$1003))</f>
        <v>-0.87131110076654794</v>
      </c>
      <c r="N142" s="11">
        <f>($J$2*J142+$K$2*K142+$L$2*L142+$M$2*M142+3*AVERAGE(J142:K142)+2*AVERAGE(L142:M142))/(SUM($J$2:$M$2)+5)</f>
        <v>-0.86280136467352564</v>
      </c>
      <c r="O142" s="11">
        <f>($J$2*J142+$K$2*K142+$L$2*L142+$M$2*M142+3*AVERAGE(J142:K142)+2*AVERAGE(L142:M142))/(SUM($J$2:$M$2)+5)+P142+Q142</f>
        <v>-0.46280136467352562</v>
      </c>
      <c r="P142">
        <f>VLOOKUP(D142,COND!$A$2:$B$35,2,FALSE)</f>
        <v>0.5</v>
      </c>
      <c r="Q142">
        <f>VLOOKUP(C142,COND!$D$2:$E$14,2,FALSE)</f>
        <v>-0.1</v>
      </c>
      <c r="R142" s="11">
        <f>STANDARDIZE(O142,AVERAGE($O$4:$O$203),STDEV($O$4:$O$203))</f>
        <v>-0.57626255702560614</v>
      </c>
      <c r="S142" s="14">
        <f>RANK(O142,$O$4:$O$1003)</f>
        <v>139</v>
      </c>
      <c r="T142" s="14">
        <f>RANK(R142,$R$4:$R$203)</f>
        <v>139</v>
      </c>
      <c r="U142">
        <f>IF(F142="",0,F142)+IF(G142="",0,G142)</f>
        <v>10</v>
      </c>
      <c r="V142">
        <f>MAX($U$4:$U$203)-U142</f>
        <v>115.30000000000001</v>
      </c>
      <c r="W142" t="e">
        <f>VLOOKUP(B142,Summary!$Q$3:$U$575,5,FALSE)</f>
        <v>#N/A</v>
      </c>
      <c r="X142" s="15" t="e">
        <f>AVERAGE(F142:G142)+AVERAGE(F142:G142)/(ABS(F142-G142))</f>
        <v>#VALUE!</v>
      </c>
      <c r="Y142" s="15" t="e">
        <f>AVERAGE(H142:I142)+AVERAGE(H142:I142)/(ABS(I142-H142))</f>
        <v>#VALUE!</v>
      </c>
    </row>
    <row r="143" spans="1:25" ht="15.75" thickBot="1">
      <c r="A143">
        <f>RANK($G143,$G$4:$G$1203)</f>
        <v>113</v>
      </c>
      <c r="B143" s="4" t="s">
        <v>717</v>
      </c>
      <c r="C143" t="str">
        <f>IF(ISNA(VLOOKUP($B143,Pitchers2!$B$1:$Y$1001,C$1,FALSE)),"",VLOOKUP($B143,Pitchers2!$B$1:$Y$1001,C$1,FALSE))</f>
        <v>MR</v>
      </c>
      <c r="D143">
        <f>IF(ISNA(VLOOKUP($B143,Pitchers2!$B$1:$Y$1001,D$1,FALSE)),"",VLOOKUP($B143,Pitchers2!$B$1:$Y$1001,D$1,FALSE)+1)</f>
        <v>28</v>
      </c>
      <c r="E143" t="str">
        <f>IF(ISNA(VLOOKUP($B143,Pitchers2!$B$1:$Y$1001,E$1,FALSE)),"",VLOOKUP($B143,Pitchers2!$B$1:$Y$1001,E$1,FALSE))</f>
        <v>WV</v>
      </c>
      <c r="F143" t="str">
        <f>IF(ISNA(VLOOKUP($B143,Pitchers1!$B$1:$Y$991,F$1,FALSE)),"",VLOOKUP($B143,Pitchers1!$B$1:$Y$991,F$1,FALSE))</f>
        <v/>
      </c>
      <c r="G143">
        <f>IF(ISNA(VLOOKUP($B143,Pitchers2!$B$1:$Y$1001,G$1,FALSE)),"",VLOOKUP($B143,Pitchers2!$B$1:$Y$1001,G$1,FALSE))</f>
        <v>15.4</v>
      </c>
      <c r="H143" s="16" t="str">
        <f>IF(ISNA(VLOOKUP($B143,Pitchers1!$B$1:$Y$991,H$1,FALSE)),"",VLOOKUP($B143,Pitchers1!$B$1:$Y$991,H$1,FALSE))</f>
        <v/>
      </c>
      <c r="I143" s="16">
        <f>IF(ISNA(VLOOKUP($B143,Pitchers2!$B$1:$Y$1001,I$1,FALSE)),"",VLOOKUP($B143,Pitchers2!$B$1:$Y$1001,I$1,FALSE))</f>
        <v>96.100000000000023</v>
      </c>
      <c r="J143" s="11">
        <f>IF(F143="",-1,(F143-AVERAGE(F$4:F$1003))/STDEV(F$4:F$1003))</f>
        <v>-1</v>
      </c>
      <c r="K143" s="11">
        <f>IF(G143="",-1,(G143-AVERAGE(G$4:G$1003))/STDEV(G$4:G$1003))</f>
        <v>-0.37308853614254234</v>
      </c>
      <c r="L143" s="11">
        <f>IF(H143="",-1,(H143-AVERAGE(H$4:H$1003))/STDEV(H$4:H$1003))</f>
        <v>-1</v>
      </c>
      <c r="M143" s="11">
        <f>IF(I143="",-1,(I143-AVERAGE(I$4:I$1003))/STDEV(I$4:I$1003))</f>
        <v>-0.74958524289026685</v>
      </c>
      <c r="N143" s="11">
        <f>($J$2*J143+$K$2*K143+$L$2*L143+$M$2*M143+3*AVERAGE(J143:K143)+2*AVERAGE(L143:M143))/(SUM($J$2:$M$2)+5)</f>
        <v>-0.68164092145905142</v>
      </c>
      <c r="O143" s="11">
        <f>($J$2*J143+$K$2*K143+$L$2*L143+$M$2*M143+3*AVERAGE(J143:K143)+2*AVERAGE(L143:M143))/(SUM($J$2:$M$2)+5)+P143+Q143</f>
        <v>-0.48164092145905146</v>
      </c>
      <c r="P143">
        <f>VLOOKUP(D143,COND!$A$2:$B$35,2,FALSE)</f>
        <v>0.3</v>
      </c>
      <c r="Q143">
        <f>VLOOKUP(C143,COND!$D$2:$E$14,2,FALSE)</f>
        <v>-0.1</v>
      </c>
      <c r="R143" s="11">
        <f>STANDARDIZE(O143,AVERAGE($O$4:$O$203),STDEV($O$4:$O$203))</f>
        <v>-0.59440056790856155</v>
      </c>
      <c r="S143" s="14">
        <f>RANK(O143,$O$4:$O$1003)</f>
        <v>140</v>
      </c>
      <c r="T143" s="14">
        <f>RANK(R143,$R$4:$R$203)</f>
        <v>140</v>
      </c>
      <c r="U143">
        <f>IF(F143="",0,F143)+IF(G143="",0,G143)</f>
        <v>15.4</v>
      </c>
      <c r="V143">
        <f>MAX($U$4:$U$203)-U143</f>
        <v>109.9</v>
      </c>
      <c r="W143" t="e">
        <f>VLOOKUP(B143,Summary!$Q$3:$U$575,5,FALSE)</f>
        <v>#N/A</v>
      </c>
      <c r="X143" s="15" t="e">
        <f>AVERAGE(F143:G143)+AVERAGE(F143:G143)/(ABS(F143-G143))</f>
        <v>#VALUE!</v>
      </c>
      <c r="Y143" s="15" t="e">
        <f>AVERAGE(H143:I143)+AVERAGE(H143:I143)/(ABS(I143-H143))</f>
        <v>#VALUE!</v>
      </c>
    </row>
    <row r="144" spans="1:25" ht="15.75" thickBot="1">
      <c r="A144">
        <f>RANK($G144,$G$4:$G$1203)</f>
        <v>148</v>
      </c>
      <c r="B144" s="7" t="s">
        <v>241</v>
      </c>
      <c r="C144" t="str">
        <f>IF(ISNA(VLOOKUP($B144,Pitchers2!$B$1:$Y$1001,C$1,FALSE)),"",VLOOKUP($B144,Pitchers2!$B$1:$Y$1001,C$1,FALSE))</f>
        <v>MR</v>
      </c>
      <c r="D144">
        <f>IF(ISNA(VLOOKUP($B144,Pitchers2!$B$1:$Y$1001,D$1,FALSE)),"",VLOOKUP($B144,Pitchers2!$B$1:$Y$1001,D$1,FALSE)+1)</f>
        <v>30</v>
      </c>
      <c r="E144" t="str">
        <f>IF(ISNA(VLOOKUP($B144,Pitchers2!$B$1:$Y$1001,E$1,FALSE)),"",VLOOKUP($B144,Pitchers2!$B$1:$Y$1001,E$1,FALSE))</f>
        <v>WV</v>
      </c>
      <c r="F144" t="str">
        <f>IF(ISNA(VLOOKUP($B144,Pitchers1!$B$1:$Y$991,F$1,FALSE)),"",VLOOKUP($B144,Pitchers1!$B$1:$Y$991,F$1,FALSE))</f>
        <v/>
      </c>
      <c r="G144">
        <f>IF(ISNA(VLOOKUP($B144,Pitchers2!$B$1:$Y$1001,G$1,FALSE)),"",VLOOKUP($B144,Pitchers2!$B$1:$Y$1001,G$1,FALSE))</f>
        <v>10.7</v>
      </c>
      <c r="H144" s="16" t="str">
        <f>IF(ISNA(VLOOKUP($B144,Pitchers1!$B$1:$Y$991,H$1,FALSE)),"",VLOOKUP($B144,Pitchers1!$B$1:$Y$991,H$1,FALSE))</f>
        <v/>
      </c>
      <c r="I144" s="16">
        <f>IF(ISNA(VLOOKUP($B144,Pitchers2!$B$1:$Y$1001,I$1,FALSE)),"",VLOOKUP($B144,Pitchers2!$B$1:$Y$1001,I$1,FALSE))</f>
        <v>213</v>
      </c>
      <c r="J144" s="11">
        <f>IF(F144="",-1,(F144-AVERAGE(F$4:F$1003))/STDEV(F$4:F$1003))</f>
        <v>-1</v>
      </c>
      <c r="K144" s="11">
        <f>IF(G144="",-1,(G144-AVERAGE(G$4:G$1003))/STDEV(G$4:G$1003))</f>
        <v>-0.69880900050029171</v>
      </c>
      <c r="L144" s="11">
        <f>IF(H144="",-1,(H144-AVERAGE(H$4:H$1003))/STDEV(H$4:H$1003))</f>
        <v>-1</v>
      </c>
      <c r="M144" s="11">
        <f>IF(I144="",-1,(I144-AVERAGE(I$4:I$1003))/STDEV(I$4:I$1003))</f>
        <v>0.25961708233932373</v>
      </c>
      <c r="N144" s="11">
        <f>($J$2*J144+$K$2*K144+$L$2*L144+$M$2*M144+3*AVERAGE(J144:K144)+2*AVERAGE(L144:M144))/(SUM($J$2:$M$2)+5)</f>
        <v>-0.48246995384152724</v>
      </c>
      <c r="O144" s="11">
        <f>($J$2*J144+$K$2*K144+$L$2*L144+$M$2*M144+3*AVERAGE(J144:K144)+2*AVERAGE(L144:M144))/(SUM($J$2:$M$2)+5)+P144+Q144</f>
        <v>-0.48246995384152724</v>
      </c>
      <c r="P144">
        <f>VLOOKUP(D144,COND!$A$2:$B$35,2,FALSE)</f>
        <v>0.1</v>
      </c>
      <c r="Q144">
        <f>VLOOKUP(C144,COND!$D$2:$E$14,2,FALSE)</f>
        <v>-0.1</v>
      </c>
      <c r="R144" s="11">
        <f>STANDARDIZE(O144,AVERAGE($O$4:$O$203),STDEV($O$4:$O$203))</f>
        <v>-0.59519872884975844</v>
      </c>
      <c r="S144" s="14">
        <f>RANK(O144,$O$4:$O$1003)</f>
        <v>141</v>
      </c>
      <c r="T144" s="14">
        <f>RANK(R144,$R$4:$R$203)</f>
        <v>141</v>
      </c>
      <c r="U144">
        <f>IF(F144="",0,F144)+IF(G144="",0,G144)</f>
        <v>10.7</v>
      </c>
      <c r="V144">
        <f>MAX($U$4:$U$203)-U144</f>
        <v>114.60000000000001</v>
      </c>
      <c r="W144" t="e">
        <f>VLOOKUP(B144,Summary!$Q$3:$U$575,5,FALSE)</f>
        <v>#N/A</v>
      </c>
      <c r="X144" s="15" t="e">
        <f>AVERAGE(F144:G144)+AVERAGE(F144:G144)/(ABS(F144-G144))</f>
        <v>#VALUE!</v>
      </c>
      <c r="Y144" s="15" t="e">
        <f>AVERAGE(H144:I144)+AVERAGE(H144:I144)/(ABS(I144-H144))</f>
        <v>#VALUE!</v>
      </c>
    </row>
    <row r="145" spans="1:25" ht="15.75" thickBot="1">
      <c r="A145">
        <f>RANK($G145,$G$4:$G$1203)</f>
        <v>132</v>
      </c>
      <c r="B145" s="7" t="s">
        <v>416</v>
      </c>
      <c r="C145" t="str">
        <f>IF(ISNA(VLOOKUP($B145,Pitchers2!$B$1:$Y$1001,C$1,FALSE)),"",VLOOKUP($B145,Pitchers2!$B$1:$Y$1001,C$1,FALSE))</f>
        <v>MR</v>
      </c>
      <c r="D145">
        <f>IF(ISNA(VLOOKUP($B145,Pitchers2!$B$1:$Y$1001,D$1,FALSE)),"",VLOOKUP($B145,Pitchers2!$B$1:$Y$1001,D$1,FALSE)+1)</f>
        <v>27</v>
      </c>
      <c r="E145" t="str">
        <f>IF(ISNA(VLOOKUP($B145,Pitchers2!$B$1:$Y$1001,E$1,FALSE)),"",VLOOKUP($B145,Pitchers2!$B$1:$Y$1001,E$1,FALSE))</f>
        <v>KEN</v>
      </c>
      <c r="F145" t="str">
        <f>IF(ISNA(VLOOKUP($B145,Pitchers1!$B$1:$Y$991,F$1,FALSE)),"",VLOOKUP($B145,Pitchers1!$B$1:$Y$991,F$1,FALSE))</f>
        <v/>
      </c>
      <c r="G145">
        <f>IF(ISNA(VLOOKUP($B145,Pitchers2!$B$1:$Y$1001,G$1,FALSE)),"",VLOOKUP($B145,Pitchers2!$B$1:$Y$1001,G$1,FALSE))</f>
        <v>12</v>
      </c>
      <c r="H145" s="16" t="str">
        <f>IF(ISNA(VLOOKUP($B145,Pitchers1!$B$1:$Y$991,H$1,FALSE)),"",VLOOKUP($B145,Pitchers1!$B$1:$Y$991,H$1,FALSE))</f>
        <v/>
      </c>
      <c r="I145" s="16">
        <f>IF(ISNA(VLOOKUP($B145,Pitchers2!$B$1:$Y$1001,I$1,FALSE)),"",VLOOKUP($B145,Pitchers2!$B$1:$Y$1001,I$1,FALSE))</f>
        <v>85.100000000000023</v>
      </c>
      <c r="J145" s="11">
        <f>IF(F145="",-1,(F145-AVERAGE(F$4:F$1003))/STDEV(F$4:F$1003))</f>
        <v>-1</v>
      </c>
      <c r="K145" s="11">
        <f>IF(G145="",-1,(G145-AVERAGE(G$4:G$1003))/STDEV(G$4:G$1003))</f>
        <v>-0.60871610610346738</v>
      </c>
      <c r="L145" s="11">
        <f>IF(H145="",-1,(H145-AVERAGE(H$4:H$1003))/STDEV(H$4:H$1003))</f>
        <v>-1</v>
      </c>
      <c r="M145" s="11">
        <f>IF(I145="",-1,(I145-AVERAGE(I$4:I$1003))/STDEV(I$4:I$1003))</f>
        <v>-0.84454867811289736</v>
      </c>
      <c r="N145" s="11">
        <f>($J$2*J145+$K$2*K145+$L$2*L145+$M$2*M145+3*AVERAGE(J145:K145)+2*AVERAGE(L145:M145))/(SUM($J$2:$M$2)+5)</f>
        <v>-0.80156769731544475</v>
      </c>
      <c r="O145" s="11">
        <f>($J$2*J145+$K$2*K145+$L$2*L145+$M$2*M145+3*AVERAGE(J145:K145)+2*AVERAGE(L145:M145))/(SUM($J$2:$M$2)+5)+P145+Q145</f>
        <v>-0.5015676973154447</v>
      </c>
      <c r="P145">
        <f>VLOOKUP(D145,COND!$A$2:$B$35,2,FALSE)</f>
        <v>0.4</v>
      </c>
      <c r="Q145">
        <f>VLOOKUP(C145,COND!$D$2:$E$14,2,FALSE)</f>
        <v>-0.1</v>
      </c>
      <c r="R145" s="11">
        <f>STANDARDIZE(O145,AVERAGE($O$4:$O$203),STDEV($O$4:$O$203))</f>
        <v>-0.61358531208593825</v>
      </c>
      <c r="S145" s="14">
        <f>RANK(O145,$O$4:$O$1003)</f>
        <v>142</v>
      </c>
      <c r="T145" s="14">
        <f>RANK(R145,$R$4:$R$203)</f>
        <v>142</v>
      </c>
      <c r="U145">
        <f>IF(F145="",0,F145)+IF(G145="",0,G145)</f>
        <v>12</v>
      </c>
      <c r="V145">
        <f>MAX($U$4:$U$203)-U145</f>
        <v>113.30000000000001</v>
      </c>
      <c r="W145" t="e">
        <f>VLOOKUP(B145,Summary!$Q$3:$U$575,5,FALSE)</f>
        <v>#N/A</v>
      </c>
      <c r="X145" s="15" t="e">
        <f>AVERAGE(F145:G145)+AVERAGE(F145:G145)/(ABS(F145-G145))</f>
        <v>#VALUE!</v>
      </c>
      <c r="Y145" s="15" t="e">
        <f>AVERAGE(H145:I145)+AVERAGE(H145:I145)/(ABS(I145-H145))</f>
        <v>#VALUE!</v>
      </c>
    </row>
    <row r="146" spans="1:25" ht="15.75" thickBot="1">
      <c r="A146">
        <f>RANK($G146,$G$4:$G$1203)</f>
        <v>148</v>
      </c>
      <c r="B146" s="4" t="s">
        <v>728</v>
      </c>
      <c r="C146" t="str">
        <f>IF(ISNA(VLOOKUP($B146,Pitchers2!$B$1:$Y$1001,C$1,FALSE)),"",VLOOKUP($B146,Pitchers2!$B$1:$Y$1001,C$1,FALSE))</f>
        <v>MR</v>
      </c>
      <c r="D146">
        <f>IF(ISNA(VLOOKUP($B146,Pitchers2!$B$1:$Y$1001,D$1,FALSE)),"",VLOOKUP($B146,Pitchers2!$B$1:$Y$1001,D$1,FALSE)+1)</f>
        <v>25</v>
      </c>
      <c r="E146" t="str">
        <f>IF(ISNA(VLOOKUP($B146,Pitchers2!$B$1:$Y$1001,E$1,FALSE)),"",VLOOKUP($B146,Pitchers2!$B$1:$Y$1001,E$1,FALSE))</f>
        <v>LON</v>
      </c>
      <c r="F146" t="str">
        <f>IF(ISNA(VLOOKUP($B146,Pitchers1!$B$1:$Y$991,F$1,FALSE)),"",VLOOKUP($B146,Pitchers1!$B$1:$Y$991,F$1,FALSE))</f>
        <v/>
      </c>
      <c r="G146">
        <f>IF(ISNA(VLOOKUP($B146,Pitchers2!$B$1:$Y$1001,G$1,FALSE)),"",VLOOKUP($B146,Pitchers2!$B$1:$Y$1001,G$1,FALSE))</f>
        <v>10.7</v>
      </c>
      <c r="H146" s="16" t="str">
        <f>IF(ISNA(VLOOKUP($B146,Pitchers1!$B$1:$Y$991,H$1,FALSE)),"",VLOOKUP($B146,Pitchers1!$B$1:$Y$991,H$1,FALSE))</f>
        <v/>
      </c>
      <c r="I146" s="16">
        <f>IF(ISNA(VLOOKUP($B146,Pitchers2!$B$1:$Y$1001,I$1,FALSE)),"",VLOOKUP($B146,Pitchers2!$B$1:$Y$1001,I$1,FALSE))</f>
        <v>59.899999999999977</v>
      </c>
      <c r="J146" s="11">
        <f>IF(F146="",-1,(F146-AVERAGE(F$4:F$1003))/STDEV(F$4:F$1003))</f>
        <v>-1</v>
      </c>
      <c r="K146" s="11">
        <f>IF(G146="",-1,(G146-AVERAGE(G$4:G$1003))/STDEV(G$4:G$1003))</f>
        <v>-0.69880900050029171</v>
      </c>
      <c r="L146" s="11">
        <f>IF(H146="",-1,(H146-AVERAGE(H$4:H$1003))/STDEV(H$4:H$1003))</f>
        <v>-1</v>
      </c>
      <c r="M146" s="11">
        <f>IF(I146="",-1,(I146-AVERAGE(I$4:I$1003))/STDEV(I$4:I$1003))</f>
        <v>-1.0621012751683783</v>
      </c>
      <c r="N146" s="11">
        <f>($J$2*J146+$K$2*K146+$L$2*L146+$M$2*M146+3*AVERAGE(J146:K146)+2*AVERAGE(L146:M146))/(SUM($J$2:$M$2)+5)</f>
        <v>-0.9054198282439917</v>
      </c>
      <c r="O146" s="11">
        <f>($J$2*J146+$K$2*K146+$L$2*L146+$M$2*M146+3*AVERAGE(J146:K146)+2*AVERAGE(L146:M146))/(SUM($J$2:$M$2)+5)+P146+Q146</f>
        <v>-0.50541982824399168</v>
      </c>
      <c r="P146">
        <f>VLOOKUP(D146,COND!$A$2:$B$35,2,FALSE)</f>
        <v>0.5</v>
      </c>
      <c r="Q146">
        <f>VLOOKUP(C146,COND!$D$2:$E$14,2,FALSE)</f>
        <v>-0.1</v>
      </c>
      <c r="R146" s="11">
        <f>STANDARDIZE(O146,AVERAGE($O$4:$O$203),STDEV($O$4:$O$203))</f>
        <v>-0.61729399767233351</v>
      </c>
      <c r="S146" s="14">
        <f>RANK(O146,$O$4:$O$1003)</f>
        <v>143</v>
      </c>
      <c r="T146" s="14">
        <f>RANK(R146,$R$4:$R$203)</f>
        <v>143</v>
      </c>
      <c r="U146">
        <f>IF(F146="",0,F146)+IF(G146="",0,G146)</f>
        <v>10.7</v>
      </c>
      <c r="V146">
        <f>MAX($U$4:$U$203)-U146</f>
        <v>114.60000000000001</v>
      </c>
      <c r="W146" t="e">
        <f>VLOOKUP(B146,Summary!$Q$3:$U$575,5,FALSE)</f>
        <v>#N/A</v>
      </c>
      <c r="X146" s="15" t="e">
        <f>AVERAGE(F146:G146)+AVERAGE(F146:G146)/(ABS(F146-G146))</f>
        <v>#VALUE!</v>
      </c>
      <c r="Y146" s="15" t="e">
        <f>AVERAGE(H146:I146)+AVERAGE(H146:I146)/(ABS(I146-H146))</f>
        <v>#VALUE!</v>
      </c>
    </row>
    <row r="147" spans="1:25" ht="15.75" thickBot="1">
      <c r="A147">
        <f>RANK($G147,$G$4:$G$1203)</f>
        <v>155</v>
      </c>
      <c r="B147" s="4" t="s">
        <v>562</v>
      </c>
      <c r="C147" t="str">
        <f>IF(ISNA(VLOOKUP($B147,Pitchers2!$B$1:$Y$1001,C$1,FALSE)),"",VLOOKUP($B147,Pitchers2!$B$1:$Y$1001,C$1,FALSE))</f>
        <v>MR</v>
      </c>
      <c r="D147">
        <f>IF(ISNA(VLOOKUP($B147,Pitchers2!$B$1:$Y$1001,D$1,FALSE)),"",VLOOKUP($B147,Pitchers2!$B$1:$Y$1001,D$1,FALSE)+1)</f>
        <v>26</v>
      </c>
      <c r="E147" t="str">
        <f>IF(ISNA(VLOOKUP($B147,Pitchers2!$B$1:$Y$1001,E$1,FALSE)),"",VLOOKUP($B147,Pitchers2!$B$1:$Y$1001,E$1,FALSE))</f>
        <v>SA</v>
      </c>
      <c r="F147">
        <f>IF(ISNA(VLOOKUP($B147,Pitchers1!$B$1:$Y$991,F$1,FALSE)),"",VLOOKUP($B147,Pitchers1!$B$1:$Y$991,F$1,FALSE))</f>
        <v>8.3000000000000007</v>
      </c>
      <c r="G147">
        <f>IF(ISNA(VLOOKUP($B147,Pitchers2!$B$1:$Y$1001,G$1,FALSE)),"",VLOOKUP($B147,Pitchers2!$B$1:$Y$1001,G$1,FALSE))</f>
        <v>9.1999999999999993</v>
      </c>
      <c r="H147" s="16">
        <f>IF(ISNA(VLOOKUP($B147,Pitchers1!$B$1:$Y$991,H$1,FALSE)),"",VLOOKUP($B147,Pitchers1!$B$1:$Y$991,H$1,FALSE))</f>
        <v>53</v>
      </c>
      <c r="I147" s="16">
        <f>IF(ISNA(VLOOKUP($B147,Pitchers2!$B$1:$Y$1001,I$1,FALSE)),"",VLOOKUP($B147,Pitchers2!$B$1:$Y$1001,I$1,FALSE))</f>
        <v>93.100000000000023</v>
      </c>
      <c r="J147" s="11">
        <f>IF(F147="",-1,(F147-AVERAGE(F$4:F$1003))/STDEV(F$4:F$1003))</f>
        <v>-1.1127862102924668</v>
      </c>
      <c r="K147" s="11">
        <f>IF(G147="",-1,(G147-AVERAGE(G$4:G$1003))/STDEV(G$4:G$1003))</f>
        <v>-0.80276234018893511</v>
      </c>
      <c r="L147" s="11">
        <f>IF(H147="",-1,(H147-AVERAGE(H$4:H$1003))/STDEV(H$4:H$1003))</f>
        <v>-1.2785540314481252</v>
      </c>
      <c r="M147" s="11">
        <f>IF(I147="",-1,(I147-AVERAGE(I$4:I$1003))/STDEV(I$4:I$1003))</f>
        <v>-0.7754843615873479</v>
      </c>
      <c r="N147" s="11">
        <f>($J$2*J147+$K$2*K147+$L$2*L147+$M$2*M147+3*AVERAGE(J147:K147)+2*AVERAGE(L147:M147))/(SUM($J$2:$M$2)+5)</f>
        <v>-0.90693268660616566</v>
      </c>
      <c r="O147" s="11">
        <f>($J$2*J147+$K$2*K147+$L$2*L147+$M$2*M147+3*AVERAGE(J147:K147)+2*AVERAGE(L147:M147))/(SUM($J$2:$M$2)+5)+P147+Q147</f>
        <v>-0.50693268660616564</v>
      </c>
      <c r="P147">
        <f>VLOOKUP(D147,COND!$A$2:$B$35,2,FALSE)</f>
        <v>0.5</v>
      </c>
      <c r="Q147">
        <f>VLOOKUP(C147,COND!$D$2:$E$14,2,FALSE)</f>
        <v>-0.1</v>
      </c>
      <c r="R147" s="11">
        <f>STANDARDIZE(O147,AVERAGE($O$4:$O$203),STDEV($O$4:$O$203))</f>
        <v>-0.61875052033631484</v>
      </c>
      <c r="S147" s="14">
        <f>RANK(O147,$O$4:$O$1003)</f>
        <v>144</v>
      </c>
      <c r="T147" s="14">
        <f>RANK(R147,$R$4:$R$203)</f>
        <v>144</v>
      </c>
      <c r="U147">
        <f>IF(F147="",0,F147)+IF(G147="",0,G147)</f>
        <v>17.5</v>
      </c>
      <c r="V147">
        <f>MAX($U$4:$U$203)-U147</f>
        <v>107.80000000000001</v>
      </c>
      <c r="W147" t="e">
        <f>VLOOKUP(B147,Summary!$Q$3:$U$575,5,FALSE)</f>
        <v>#N/A</v>
      </c>
      <c r="X147" s="15">
        <f>AVERAGE(F147:G147)+AVERAGE(F147:G147)/(ABS(F147-G147))</f>
        <v>18.472222222222236</v>
      </c>
      <c r="Y147" s="15">
        <f>AVERAGE(H147:I147)+AVERAGE(H147:I147)/(ABS(I147-H147))</f>
        <v>74.871695760598513</v>
      </c>
    </row>
    <row r="148" spans="1:25" ht="15.75" thickBot="1">
      <c r="A148">
        <f>RANK($G148,$G$4:$G$1203)</f>
        <v>181</v>
      </c>
      <c r="B148" s="4" t="s">
        <v>312</v>
      </c>
      <c r="C148" t="str">
        <f>IF(ISNA(VLOOKUP($B148,Pitchers2!$B$1:$Y$1001,C$1,FALSE)),"",VLOOKUP($B148,Pitchers2!$B$1:$Y$1001,C$1,FALSE))</f>
        <v>CL</v>
      </c>
      <c r="D148">
        <f>IF(ISNA(VLOOKUP($B148,Pitchers2!$B$1:$Y$1001,D$1,FALSE)),"",VLOOKUP($B148,Pitchers2!$B$1:$Y$1001,D$1,FALSE)+1)</f>
        <v>34</v>
      </c>
      <c r="E148" t="str">
        <f>IF(ISNA(VLOOKUP($B148,Pitchers2!$B$1:$Y$1001,E$1,FALSE)),"",VLOOKUP($B148,Pitchers2!$B$1:$Y$1001,E$1,FALSE))</f>
        <v>LON</v>
      </c>
      <c r="F148">
        <f>IF(ISNA(VLOOKUP($B148,Pitchers1!$B$1:$Y$991,F$1,FALSE)),"",VLOOKUP($B148,Pitchers1!$B$1:$Y$991,F$1,FALSE))</f>
        <v>12.5</v>
      </c>
      <c r="G148">
        <f>IF(ISNA(VLOOKUP($B148,Pitchers2!$B$1:$Y$1001,G$1,FALSE)),"",VLOOKUP($B148,Pitchers2!$B$1:$Y$1001,G$1,FALSE))</f>
        <v>6.8</v>
      </c>
      <c r="H148" s="16">
        <f>IF(ISNA(VLOOKUP($B148,Pitchers1!$B$1:$Y$991,H$1,FALSE)),"",VLOOKUP($B148,Pitchers1!$B$1:$Y$991,H$1,FALSE))</f>
        <v>326</v>
      </c>
      <c r="I148" s="16">
        <f>IF(ISNA(VLOOKUP($B148,Pitchers2!$B$1:$Y$1001,I$1,FALSE)),"",VLOOKUP($B148,Pitchers2!$B$1:$Y$1001,I$1,FALSE))</f>
        <v>289.10000000000002</v>
      </c>
      <c r="J148" s="11">
        <f>IF(F148="",-1,(F148-AVERAGE(F$4:F$1003))/STDEV(F$4:F$1003))</f>
        <v>-0.78409668604156946</v>
      </c>
      <c r="K148" s="11">
        <f>IF(G148="",-1,(G148-AVERAGE(G$4:G$1003))/STDEV(G$4:G$1003))</f>
        <v>-0.96908768369076448</v>
      </c>
      <c r="L148" s="11">
        <f>IF(H148="",-1,(H148-AVERAGE(H$4:H$1003))/STDEV(H$4:H$1003))</f>
        <v>1.1673162111825479</v>
      </c>
      <c r="M148" s="11">
        <f>IF(I148="",-1,(I148-AVERAGE(I$4:I$1003))/STDEV(I$4:I$1003))</f>
        <v>0.91659139328861272</v>
      </c>
      <c r="N148" s="11">
        <f>($J$2*J148+$K$2*K148+$L$2*L148+$M$2*M148+3*AVERAGE(J148:K148)+2*AVERAGE(L148:M148))/(SUM($J$2:$M$2)+5)</f>
        <v>-7.6003532095711201E-2</v>
      </c>
      <c r="O148" s="11">
        <f>($J$2*J148+$K$2*K148+$L$2*L148+$M$2*M148+3*AVERAGE(J148:K148)+2*AVERAGE(L148:M148))/(SUM($J$2:$M$2)+5)+P148+Q148</f>
        <v>-0.52600353209571127</v>
      </c>
      <c r="P148">
        <f>VLOOKUP(D148,COND!$A$2:$B$35,2,FALSE)</f>
        <v>-0.45</v>
      </c>
      <c r="Q148">
        <f>VLOOKUP(C148,COND!$D$2:$E$14,2,FALSE)</f>
        <v>0</v>
      </c>
      <c r="R148" s="11">
        <f>STANDARDIZE(O148,AVERAGE($O$4:$O$203),STDEV($O$4:$O$203))</f>
        <v>-0.63711120721310455</v>
      </c>
      <c r="S148" s="14">
        <f>RANK(O148,$O$4:$O$1003)</f>
        <v>145</v>
      </c>
      <c r="T148" s="14">
        <f>RANK(R148,$R$4:$R$203)</f>
        <v>145</v>
      </c>
      <c r="U148">
        <f>IF(F148="",0,F148)+IF(G148="",0,G148)</f>
        <v>19.3</v>
      </c>
      <c r="V148">
        <f>MAX($U$4:$U$203)-U148</f>
        <v>106.00000000000001</v>
      </c>
      <c r="W148" t="e">
        <f>VLOOKUP(B148,Summary!$Q$3:$U$575,5,FALSE)</f>
        <v>#N/A</v>
      </c>
      <c r="X148" s="15">
        <f>AVERAGE(F148:G148)+AVERAGE(F148:G148)/(ABS(F148-G148))</f>
        <v>11.342982456140351</v>
      </c>
      <c r="Y148" s="15">
        <f>AVERAGE(H148:I148)+AVERAGE(H148:I148)/(ABS(I148-H148))</f>
        <v>315.88468834688348</v>
      </c>
    </row>
    <row r="149" spans="1:25" ht="15.75" thickBot="1">
      <c r="A149">
        <f>RANK($G149,$G$4:$G$1203)</f>
        <v>197</v>
      </c>
      <c r="B149" s="4" t="s">
        <v>545</v>
      </c>
      <c r="C149" t="str">
        <f>IF(ISNA(VLOOKUP($B149,Pitchers2!$B$1:$Y$1001,C$1,FALSE)),"",VLOOKUP($B149,Pitchers2!$B$1:$Y$1001,C$1,FALSE))</f>
        <v>MR</v>
      </c>
      <c r="D149">
        <f>IF(ISNA(VLOOKUP($B149,Pitchers2!$B$1:$Y$1001,D$1,FALSE)),"",VLOOKUP($B149,Pitchers2!$B$1:$Y$1001,D$1,FALSE)+1)</f>
        <v>25</v>
      </c>
      <c r="E149" t="str">
        <f>IF(ISNA(VLOOKUP($B149,Pitchers2!$B$1:$Y$1001,E$1,FALSE)),"",VLOOKUP($B149,Pitchers2!$B$1:$Y$1001,E$1,FALSE))</f>
        <v>KEN</v>
      </c>
      <c r="F149">
        <f>IF(ISNA(VLOOKUP($B149,Pitchers1!$B$1:$Y$991,F$1,FALSE)),"",VLOOKUP($B149,Pitchers1!$B$1:$Y$991,F$1,FALSE))</f>
        <v>15.1</v>
      </c>
      <c r="G149">
        <f>IF(ISNA(VLOOKUP($B149,Pitchers2!$B$1:$Y$1001,G$1,FALSE)),"",VLOOKUP($B149,Pitchers2!$B$1:$Y$1001,G$1,FALSE))</f>
        <v>5</v>
      </c>
      <c r="H149" s="16">
        <f>IF(ISNA(VLOOKUP($B149,Pitchers1!$B$1:$Y$991,H$1,FALSE)),"",VLOOKUP($B149,Pitchers1!$B$1:$Y$991,H$1,FALSE))</f>
        <v>115.89999999999998</v>
      </c>
      <c r="I149" s="16">
        <f>IF(ISNA(VLOOKUP($B149,Pitchers2!$B$1:$Y$1001,I$1,FALSE)),"",VLOOKUP($B149,Pitchers2!$B$1:$Y$1001,I$1,FALSE))</f>
        <v>66.100000000000023</v>
      </c>
      <c r="J149" s="11">
        <f>IF(F149="",-1,(F149-AVERAGE(F$4:F$1003))/STDEV(F$4:F$1003))</f>
        <v>-0.58062221864815677</v>
      </c>
      <c r="K149" s="11">
        <f>IF(G149="",-1,(G149-AVERAGE(G$4:G$1003))/STDEV(G$4:G$1003))</f>
        <v>-1.0938316913171366</v>
      </c>
      <c r="L149" s="11">
        <f>IF(H149="",-1,(H149-AVERAGE(H$4:H$1003))/STDEV(H$4:H$1003))</f>
        <v>-0.71501836016069187</v>
      </c>
      <c r="M149" s="11">
        <f>IF(I149="",-1,(I149-AVERAGE(I$4:I$1003))/STDEV(I$4:I$1003))</f>
        <v>-1.0085764298610771</v>
      </c>
      <c r="N149" s="11">
        <f>($J$2*J149+$K$2*K149+$L$2*L149+$M$2*M149+3*AVERAGE(J149:K149)+2*AVERAGE(L149:M149))/(SUM($J$2:$M$2)+5)</f>
        <v>-0.92871470283200774</v>
      </c>
      <c r="O149" s="11">
        <f>($J$2*J149+$K$2*K149+$L$2*L149+$M$2*M149+3*AVERAGE(J149:K149)+2*AVERAGE(L149:M149))/(SUM($J$2:$M$2)+5)+P149+Q149</f>
        <v>-0.52871470283200772</v>
      </c>
      <c r="P149">
        <f>VLOOKUP(D149,COND!$A$2:$B$35,2,FALSE)</f>
        <v>0.5</v>
      </c>
      <c r="Q149">
        <f>VLOOKUP(C149,COND!$D$2:$E$14,2,FALSE)</f>
        <v>-0.1</v>
      </c>
      <c r="R149" s="11">
        <f>STANDARDIZE(O149,AVERAGE($O$4:$O$203),STDEV($O$4:$O$203))</f>
        <v>-0.6397214195912575</v>
      </c>
      <c r="S149" s="14">
        <f>RANK(O149,$O$4:$O$1003)</f>
        <v>146</v>
      </c>
      <c r="T149" s="14">
        <f>RANK(R149,$R$4:$R$203)</f>
        <v>146</v>
      </c>
      <c r="U149">
        <f>IF(F149="",0,F149)+IF(G149="",0,G149)</f>
        <v>20.100000000000001</v>
      </c>
      <c r="V149">
        <f>MAX($U$4:$U$203)-U149</f>
        <v>105.20000000000002</v>
      </c>
      <c r="W149" t="e">
        <f>VLOOKUP(B149,Summary!$Q$3:$U$575,5,FALSE)</f>
        <v>#N/A</v>
      </c>
      <c r="X149" s="15">
        <f>AVERAGE(F149:G149)+AVERAGE(F149:G149)/(ABS(F149-G149))</f>
        <v>11.045049504950496</v>
      </c>
      <c r="Y149" s="15">
        <f>AVERAGE(H149:I149)+AVERAGE(H149:I149)/(ABS(I149-H149))</f>
        <v>92.827309236947798</v>
      </c>
    </row>
    <row r="150" spans="1:25" ht="15.75" thickBot="1">
      <c r="A150">
        <f>RANK($G150,$G$4:$G$1203)</f>
        <v>171</v>
      </c>
      <c r="B150" s="7" t="s">
        <v>740</v>
      </c>
      <c r="C150" t="str">
        <f>IF(ISNA(VLOOKUP($B150,Pitchers2!$B$1:$Y$1001,C$1,FALSE)),"",VLOOKUP($B150,Pitchers2!$B$1:$Y$1001,C$1,FALSE))</f>
        <v>MR</v>
      </c>
      <c r="D150">
        <f>IF(ISNA(VLOOKUP($B150,Pitchers2!$B$1:$Y$1001,D$1,FALSE)),"",VLOOKUP($B150,Pitchers2!$B$1:$Y$1001,D$1,FALSE)+1)</f>
        <v>26</v>
      </c>
      <c r="E150" t="str">
        <f>IF(ISNA(VLOOKUP($B150,Pitchers2!$B$1:$Y$1001,E$1,FALSE)),"",VLOOKUP($B150,Pitchers2!$B$1:$Y$1001,E$1,FALSE))</f>
        <v>WV</v>
      </c>
      <c r="F150" t="str">
        <f>IF(ISNA(VLOOKUP($B150,Pitchers1!$B$1:$Y$991,F$1,FALSE)),"",VLOOKUP($B150,Pitchers1!$B$1:$Y$991,F$1,FALSE))</f>
        <v/>
      </c>
      <c r="G150">
        <f>IF(ISNA(VLOOKUP($B150,Pitchers2!$B$1:$Y$1001,G$1,FALSE)),"",VLOOKUP($B150,Pitchers2!$B$1:$Y$1001,G$1,FALSE))</f>
        <v>7.8</v>
      </c>
      <c r="H150" s="16" t="str">
        <f>IF(ISNA(VLOOKUP($B150,Pitchers1!$B$1:$Y$991,H$1,FALSE)),"",VLOOKUP($B150,Pitchers1!$B$1:$Y$991,H$1,FALSE))</f>
        <v/>
      </c>
      <c r="I150" s="16">
        <f>IF(ISNA(VLOOKUP($B150,Pitchers2!$B$1:$Y$1001,I$1,FALSE)),"",VLOOKUP($B150,Pitchers2!$B$1:$Y$1001,I$1,FALSE))</f>
        <v>74.100000000000023</v>
      </c>
      <c r="J150" s="11">
        <f>IF(F150="",-1,(F150-AVERAGE(F$4:F$1003))/STDEV(F$4:F$1003))</f>
        <v>-1</v>
      </c>
      <c r="K150" s="11">
        <f>IF(G150="",-1,(G150-AVERAGE(G$4:G$1003))/STDEV(G$4:G$1003))</f>
        <v>-0.89978545723166892</v>
      </c>
      <c r="L150" s="11">
        <f>IF(H150="",-1,(H150-AVERAGE(H$4:H$1003))/STDEV(H$4:H$1003))</f>
        <v>-1</v>
      </c>
      <c r="M150" s="11">
        <f>IF(I150="",-1,(I150-AVERAGE(I$4:I$1003))/STDEV(I$4:I$1003))</f>
        <v>-0.93951211333552775</v>
      </c>
      <c r="N150" s="11">
        <f>($J$2*J150+$K$2*K150+$L$2*L150+$M$2*M150+3*AVERAGE(J150:K150)+2*AVERAGE(L150:M150))/(SUM($J$2:$M$2)+5)</f>
        <v>-0.94256235001540301</v>
      </c>
      <c r="O150" s="11">
        <f>($J$2*J150+$K$2*K150+$L$2*L150+$M$2*M150+3*AVERAGE(J150:K150)+2*AVERAGE(L150:M150))/(SUM($J$2:$M$2)+5)+P150+Q150</f>
        <v>-0.54256235001540298</v>
      </c>
      <c r="P150">
        <f>VLOOKUP(D150,COND!$A$2:$B$35,2,FALSE)</f>
        <v>0.5</v>
      </c>
      <c r="Q150">
        <f>VLOOKUP(C150,COND!$D$2:$E$14,2,FALSE)</f>
        <v>-0.1</v>
      </c>
      <c r="R150" s="11">
        <f>STANDARDIZE(O150,AVERAGE($O$4:$O$203),STDEV($O$4:$O$203))</f>
        <v>-0.65305340920094512</v>
      </c>
      <c r="S150" s="14">
        <f>RANK(O150,$O$4:$O$1003)</f>
        <v>147</v>
      </c>
      <c r="T150" s="14">
        <f>RANK(R150,$R$4:$R$203)</f>
        <v>147</v>
      </c>
      <c r="U150">
        <f>IF(F150="",0,F150)+IF(G150="",0,G150)</f>
        <v>7.8</v>
      </c>
      <c r="V150">
        <f>MAX($U$4:$U$203)-U150</f>
        <v>117.50000000000001</v>
      </c>
      <c r="W150" t="e">
        <f>VLOOKUP(B150,Summary!$Q$3:$U$575,5,FALSE)</f>
        <v>#N/A</v>
      </c>
      <c r="X150" s="15" t="e">
        <f>AVERAGE(F150:G150)+AVERAGE(F150:G150)/(ABS(F150-G150))</f>
        <v>#VALUE!</v>
      </c>
      <c r="Y150" s="15" t="e">
        <f>AVERAGE(H150:I150)+AVERAGE(H150:I150)/(ABS(I150-H150))</f>
        <v>#VALUE!</v>
      </c>
    </row>
    <row r="151" spans="1:25" ht="15.75" thickBot="1">
      <c r="A151">
        <f>RANK($G151,$G$4:$G$1203)</f>
        <v>188</v>
      </c>
      <c r="B151" s="7" t="s">
        <v>745</v>
      </c>
      <c r="C151" t="str">
        <f>IF(ISNA(VLOOKUP($B151,Pitchers2!$B$1:$Y$1001,C$1,FALSE)),"",VLOOKUP($B151,Pitchers2!$B$1:$Y$1001,C$1,FALSE))</f>
        <v>MR</v>
      </c>
      <c r="D151">
        <f>IF(ISNA(VLOOKUP($B151,Pitchers2!$B$1:$Y$1001,D$1,FALSE)),"",VLOOKUP($B151,Pitchers2!$B$1:$Y$1001,D$1,FALSE)+1)</f>
        <v>26</v>
      </c>
      <c r="E151" t="str">
        <f>IF(ISNA(VLOOKUP($B151,Pitchers2!$B$1:$Y$1001,E$1,FALSE)),"",VLOOKUP($B151,Pitchers2!$B$1:$Y$1001,E$1,FALSE))</f>
        <v>AUR</v>
      </c>
      <c r="F151" t="str">
        <f>IF(ISNA(VLOOKUP($B151,Pitchers1!$B$1:$Y$991,F$1,FALSE)),"",VLOOKUP($B151,Pitchers1!$B$1:$Y$991,F$1,FALSE))</f>
        <v/>
      </c>
      <c r="G151">
        <f>IF(ISNA(VLOOKUP($B151,Pitchers2!$B$1:$Y$1001,G$1,FALSE)),"",VLOOKUP($B151,Pitchers2!$B$1:$Y$1001,G$1,FALSE))</f>
        <v>5.7</v>
      </c>
      <c r="H151" s="16" t="str">
        <f>IF(ISNA(VLOOKUP($B151,Pitchers1!$B$1:$Y$991,H$1,FALSE)),"",VLOOKUP($B151,Pitchers1!$B$1:$Y$991,H$1,FALSE))</f>
        <v/>
      </c>
      <c r="I151" s="16">
        <f>IF(ISNA(VLOOKUP($B151,Pitchers2!$B$1:$Y$1001,I$1,FALSE)),"",VLOOKUP($B151,Pitchers2!$B$1:$Y$1001,I$1,FALSE))</f>
        <v>78.100000000000023</v>
      </c>
      <c r="J151" s="11">
        <f>IF(F151="",-1,(F151-AVERAGE(F$4:F$1003))/STDEV(F$4:F$1003))</f>
        <v>-1</v>
      </c>
      <c r="K151" s="11">
        <f>IF(G151="",-1,(G151-AVERAGE(G$4:G$1003))/STDEV(G$4:G$1003))</f>
        <v>-1.0453201327957697</v>
      </c>
      <c r="L151" s="11">
        <f>IF(H151="",-1,(H151-AVERAGE(H$4:H$1003))/STDEV(H$4:H$1003))</f>
        <v>-1</v>
      </c>
      <c r="M151" s="11">
        <f>IF(I151="",-1,(I151-AVERAGE(I$4:I$1003))/STDEV(I$4:I$1003))</f>
        <v>-0.90497995507275308</v>
      </c>
      <c r="N151" s="11">
        <f>($J$2*J151+$K$2*K151+$L$2*L151+$M$2*M151+3*AVERAGE(J151:K151)+2*AVERAGE(L151:M151))/(SUM($J$2:$M$2)+5)</f>
        <v>-0.98681523608567356</v>
      </c>
      <c r="O151" s="11">
        <f>($J$2*J151+$K$2*K151+$L$2*L151+$M$2*M151+3*AVERAGE(J151:K151)+2*AVERAGE(L151:M151))/(SUM($J$2:$M$2)+5)+P151+Q151</f>
        <v>-0.58681523608567354</v>
      </c>
      <c r="P151">
        <f>VLOOKUP(D151,COND!$A$2:$B$35,2,FALSE)</f>
        <v>0.5</v>
      </c>
      <c r="Q151">
        <f>VLOOKUP(C151,COND!$D$2:$E$14,2,FALSE)</f>
        <v>-0.1</v>
      </c>
      <c r="R151" s="11">
        <f>STANDARDIZE(O151,AVERAGE($O$4:$O$203),STDEV($O$4:$O$203))</f>
        <v>-0.6956584098536901</v>
      </c>
      <c r="S151" s="14">
        <f>RANK(O151,$O$4:$O$1003)</f>
        <v>148</v>
      </c>
      <c r="T151" s="14">
        <f>RANK(R151,$R$4:$R$203)</f>
        <v>148</v>
      </c>
      <c r="U151">
        <f>IF(F151="",0,F151)+IF(G151="",0,G151)</f>
        <v>5.7</v>
      </c>
      <c r="V151">
        <f>MAX($U$4:$U$203)-U151</f>
        <v>119.60000000000001</v>
      </c>
      <c r="W151" t="e">
        <f>VLOOKUP(B151,Summary!$Q$3:$U$575,5,FALSE)</f>
        <v>#N/A</v>
      </c>
      <c r="X151" s="15" t="e">
        <f>AVERAGE(F151:G151)+AVERAGE(F151:G151)/(ABS(F151-G151))</f>
        <v>#VALUE!</v>
      </c>
      <c r="Y151" s="15" t="e">
        <f>AVERAGE(H151:I151)+AVERAGE(H151:I151)/(ABS(I151-H151))</f>
        <v>#VALUE!</v>
      </c>
    </row>
    <row r="152" spans="1:25" ht="15.75" thickBot="1">
      <c r="A152">
        <f>RANK($G152,$G$4:$G$1203)</f>
        <v>192</v>
      </c>
      <c r="B152" s="4" t="s">
        <v>749</v>
      </c>
      <c r="C152" t="str">
        <f>IF(ISNA(VLOOKUP($B152,Pitchers2!$B$1:$Y$1001,C$1,FALSE)),"",VLOOKUP($B152,Pitchers2!$B$1:$Y$1001,C$1,FALSE))</f>
        <v>MR</v>
      </c>
      <c r="D152">
        <f>IF(ISNA(VLOOKUP($B152,Pitchers2!$B$1:$Y$1001,D$1,FALSE)),"",VLOOKUP($B152,Pitchers2!$B$1:$Y$1001,D$1,FALSE)+1)</f>
        <v>27</v>
      </c>
      <c r="E152" t="str">
        <f>IF(ISNA(VLOOKUP($B152,Pitchers2!$B$1:$Y$1001,E$1,FALSE)),"",VLOOKUP($B152,Pitchers2!$B$1:$Y$1001,E$1,FALSE))</f>
        <v>AUR</v>
      </c>
      <c r="F152" t="str">
        <f>IF(ISNA(VLOOKUP($B152,Pitchers1!$B$1:$Y$991,F$1,FALSE)),"",VLOOKUP($B152,Pitchers1!$B$1:$Y$991,F$1,FALSE))</f>
        <v/>
      </c>
      <c r="G152">
        <f>IF(ISNA(VLOOKUP($B152,Pitchers2!$B$1:$Y$1001,G$1,FALSE)),"",VLOOKUP($B152,Pitchers2!$B$1:$Y$1001,G$1,FALSE))</f>
        <v>5.3</v>
      </c>
      <c r="H152" s="16" t="str">
        <f>IF(ISNA(VLOOKUP($B152,Pitchers1!$B$1:$Y$991,H$1,FALSE)),"",VLOOKUP($B152,Pitchers1!$B$1:$Y$991,H$1,FALSE))</f>
        <v/>
      </c>
      <c r="I152" s="16">
        <f>IF(ISNA(VLOOKUP($B152,Pitchers2!$B$1:$Y$1001,I$1,FALSE)),"",VLOOKUP($B152,Pitchers2!$B$1:$Y$1001,I$1,FALSE))</f>
        <v>117.89999999999998</v>
      </c>
      <c r="J152" s="11">
        <f>IF(F152="",-1,(F152-AVERAGE(F$4:F$1003))/STDEV(F$4:F$1003))</f>
        <v>-1</v>
      </c>
      <c r="K152" s="11">
        <f>IF(G152="",-1,(G152-AVERAGE(G$4:G$1003))/STDEV(G$4:G$1003))</f>
        <v>-1.0730410233794079</v>
      </c>
      <c r="L152" s="11">
        <f>IF(H152="",-1,(H152-AVERAGE(H$4:H$1003))/STDEV(H$4:H$1003))</f>
        <v>-1</v>
      </c>
      <c r="M152" s="11">
        <f>IF(I152="",-1,(I152-AVERAGE(I$4:I$1003))/STDEV(I$4:I$1003))</f>
        <v>-0.5613849803581451</v>
      </c>
      <c r="N152" s="11">
        <f>($J$2*J152+$K$2*K152+$L$2*L152+$M$2*M152+3*AVERAGE(J152:K152)+2*AVERAGE(L152:M152))/(SUM($J$2:$M$2)+5)</f>
        <v>-0.88739878259878135</v>
      </c>
      <c r="O152" s="11">
        <f>($J$2*J152+$K$2*K152+$L$2*L152+$M$2*M152+3*AVERAGE(J152:K152)+2*AVERAGE(L152:M152))/(SUM($J$2:$M$2)+5)+P152+Q152</f>
        <v>-0.58739878259878131</v>
      </c>
      <c r="P152">
        <f>VLOOKUP(D152,COND!$A$2:$B$35,2,FALSE)</f>
        <v>0.4</v>
      </c>
      <c r="Q152">
        <f>VLOOKUP(C152,COND!$D$2:$E$14,2,FALSE)</f>
        <v>-0.1</v>
      </c>
      <c r="R152" s="11">
        <f>STANDARDIZE(O152,AVERAGE($O$4:$O$203),STDEV($O$4:$O$203))</f>
        <v>-0.69622022630860758</v>
      </c>
      <c r="S152" s="14">
        <f>RANK(O152,$O$4:$O$1003)</f>
        <v>149</v>
      </c>
      <c r="T152" s="14">
        <f>RANK(R152,$R$4:$R$203)</f>
        <v>149</v>
      </c>
      <c r="U152">
        <f>IF(F152="",0,F152)+IF(G152="",0,G152)</f>
        <v>5.3</v>
      </c>
      <c r="V152">
        <f>MAX($U$4:$U$203)-U152</f>
        <v>120.00000000000001</v>
      </c>
      <c r="W152" t="e">
        <f>VLOOKUP(B152,Summary!$Q$3:$U$575,5,FALSE)</f>
        <v>#N/A</v>
      </c>
      <c r="X152" s="15" t="e">
        <f>AVERAGE(F152:G152)+AVERAGE(F152:G152)/(ABS(F152-G152))</f>
        <v>#VALUE!</v>
      </c>
      <c r="Y152" s="15" t="e">
        <f>AVERAGE(H152:I152)+AVERAGE(H152:I152)/(ABS(I152-H152))</f>
        <v>#VALUE!</v>
      </c>
    </row>
    <row r="153" spans="1:25" ht="15.75" thickBot="1">
      <c r="A153">
        <f>RANK($G153,$G$4:$G$1203)</f>
        <v>153</v>
      </c>
      <c r="B153" s="4" t="s">
        <v>732</v>
      </c>
      <c r="C153" t="str">
        <f>IF(ISNA(VLOOKUP($B153,Pitchers2!$B$1:$Y$1001,C$1,FALSE)),"",VLOOKUP($B153,Pitchers2!$B$1:$Y$1001,C$1,FALSE))</f>
        <v>MR</v>
      </c>
      <c r="D153">
        <f>IF(ISNA(VLOOKUP($B153,Pitchers2!$B$1:$Y$1001,D$1,FALSE)),"",VLOOKUP($B153,Pitchers2!$B$1:$Y$1001,D$1,FALSE)+1)</f>
        <v>27</v>
      </c>
      <c r="E153" t="str">
        <f>IF(ISNA(VLOOKUP($B153,Pitchers2!$B$1:$Y$1001,E$1,FALSE)),"",VLOOKUP($B153,Pitchers2!$B$1:$Y$1001,E$1,FALSE))</f>
        <v>DUL</v>
      </c>
      <c r="F153" t="str">
        <f>IF(ISNA(VLOOKUP($B153,Pitchers1!$B$1:$Y$991,F$1,FALSE)),"",VLOOKUP($B153,Pitchers1!$B$1:$Y$991,F$1,FALSE))</f>
        <v/>
      </c>
      <c r="G153">
        <f>IF(ISNA(VLOOKUP($B153,Pitchers2!$B$1:$Y$1001,G$1,FALSE)),"",VLOOKUP($B153,Pitchers2!$B$1:$Y$1001,G$1,FALSE))</f>
        <v>9.5</v>
      </c>
      <c r="H153" s="16" t="str">
        <f>IF(ISNA(VLOOKUP($B153,Pitchers1!$B$1:$Y$991,H$1,FALSE)),"",VLOOKUP($B153,Pitchers1!$B$1:$Y$991,H$1,FALSE))</f>
        <v/>
      </c>
      <c r="I153" s="16">
        <f>IF(ISNA(VLOOKUP($B153,Pitchers2!$B$1:$Y$1001,I$1,FALSE)),"",VLOOKUP($B153,Pitchers2!$B$1:$Y$1001,I$1,FALSE))</f>
        <v>75.100000000000023</v>
      </c>
      <c r="J153" s="11">
        <f>IF(F153="",-1,(F153-AVERAGE(F$4:F$1003))/STDEV(F$4:F$1003))</f>
        <v>-1</v>
      </c>
      <c r="K153" s="11">
        <f>IF(G153="",-1,(G153-AVERAGE(G$4:G$1003))/STDEV(G$4:G$1003))</f>
        <v>-0.78197167225120645</v>
      </c>
      <c r="L153" s="11">
        <f>IF(H153="",-1,(H153-AVERAGE(H$4:H$1003))/STDEV(H$4:H$1003))</f>
        <v>-1</v>
      </c>
      <c r="M153" s="11">
        <f>IF(I153="",-1,(I153-AVERAGE(I$4:I$1003))/STDEV(I$4:I$1003))</f>
        <v>-0.93087907376983403</v>
      </c>
      <c r="N153" s="11">
        <f>($J$2*J153+$K$2*K153+$L$2*L153+$M$2*M153+3*AVERAGE(J153:K153)+2*AVERAGE(L153:M153))/(SUM($J$2:$M$2)+5)</f>
        <v>-0.89503053906180541</v>
      </c>
      <c r="O153" s="11">
        <f>($J$2*J153+$K$2*K153+$L$2*L153+$M$2*M153+3*AVERAGE(J153:K153)+2*AVERAGE(L153:M153))/(SUM($J$2:$M$2)+5)+P153+Q153</f>
        <v>-0.59503053906180536</v>
      </c>
      <c r="P153">
        <f>VLOOKUP(D153,COND!$A$2:$B$35,2,FALSE)</f>
        <v>0.4</v>
      </c>
      <c r="Q153">
        <f>VLOOKUP(C153,COND!$D$2:$E$14,2,FALSE)</f>
        <v>-0.1</v>
      </c>
      <c r="R153" s="11">
        <f>STANDARDIZE(O153,AVERAGE($O$4:$O$203),STDEV($O$4:$O$203))</f>
        <v>-0.70356779203736952</v>
      </c>
      <c r="S153" s="14">
        <f>RANK(O153,$O$4:$O$1003)</f>
        <v>150</v>
      </c>
      <c r="T153" s="14">
        <f>RANK(R153,$R$4:$R$203)</f>
        <v>150</v>
      </c>
      <c r="U153">
        <f>IF(F153="",0,F153)+IF(G153="",0,G153)</f>
        <v>9.5</v>
      </c>
      <c r="V153">
        <f>MAX($U$4:$U$203)-U153</f>
        <v>115.80000000000001</v>
      </c>
      <c r="W153" t="e">
        <f>VLOOKUP(B153,Summary!$Q$3:$U$575,5,FALSE)</f>
        <v>#N/A</v>
      </c>
      <c r="X153" s="15" t="e">
        <f>AVERAGE(F153:G153)+AVERAGE(F153:G153)/(ABS(F153-G153))</f>
        <v>#VALUE!</v>
      </c>
      <c r="Y153" s="15" t="e">
        <f>AVERAGE(H153:I153)+AVERAGE(H153:I153)/(ABS(I153-H153))</f>
        <v>#VALUE!</v>
      </c>
    </row>
    <row r="154" spans="1:25" ht="15.75" thickBot="1">
      <c r="A154">
        <f>RANK($G154,$G$4:$G$1203)</f>
        <v>199</v>
      </c>
      <c r="B154" s="4" t="s">
        <v>309</v>
      </c>
      <c r="C154" t="str">
        <f>IF(ISNA(VLOOKUP($B154,Pitchers2!$B$1:$Y$1001,C$1,FALSE)),"",VLOOKUP($B154,Pitchers2!$B$1:$Y$1001,C$1,FALSE))</f>
        <v>SP</v>
      </c>
      <c r="D154">
        <f>IF(ISNA(VLOOKUP($B154,Pitchers2!$B$1:$Y$1001,D$1,FALSE)),"",VLOOKUP($B154,Pitchers2!$B$1:$Y$1001,D$1,FALSE)+1)</f>
        <v>29</v>
      </c>
      <c r="E154" t="str">
        <f>IF(ISNA(VLOOKUP($B154,Pitchers2!$B$1:$Y$1001,E$1,FALSE)),"",VLOOKUP($B154,Pitchers2!$B$1:$Y$1001,E$1,FALSE))</f>
        <v>ARL</v>
      </c>
      <c r="F154" t="str">
        <f>IF(ISNA(VLOOKUP($B154,Pitchers1!$B$1:$Y$991,F$1,FALSE)),"",VLOOKUP($B154,Pitchers1!$B$1:$Y$991,F$1,FALSE))</f>
        <v/>
      </c>
      <c r="G154">
        <f>IF(ISNA(VLOOKUP($B154,Pitchers2!$B$1:$Y$1001,G$1,FALSE)),"",VLOOKUP($B154,Pitchers2!$B$1:$Y$1001,G$1,FALSE))</f>
        <v>4.8</v>
      </c>
      <c r="H154" s="16" t="str">
        <f>IF(ISNA(VLOOKUP($B154,Pitchers1!$B$1:$Y$991,H$1,FALSE)),"",VLOOKUP($B154,Pitchers1!$B$1:$Y$991,H$1,FALSE))</f>
        <v/>
      </c>
      <c r="I154" s="16">
        <f>IF(ISNA(VLOOKUP($B154,Pitchers2!$B$1:$Y$1001,I$1,FALSE)),"",VLOOKUP($B154,Pitchers2!$B$1:$Y$1001,I$1,FALSE))</f>
        <v>79</v>
      </c>
      <c r="J154" s="11">
        <f>IF(F154="",-1,(F154-AVERAGE(F$4:F$1003))/STDEV(F$4:F$1003))</f>
        <v>-1</v>
      </c>
      <c r="K154" s="11">
        <f>IF(G154="",-1,(G154-AVERAGE(G$4:G$1003))/STDEV(G$4:G$1003))</f>
        <v>-1.1076921366089556</v>
      </c>
      <c r="L154" s="11">
        <f>IF(H154="",-1,(H154-AVERAGE(H$4:H$1003))/STDEV(H$4:H$1003))</f>
        <v>-1</v>
      </c>
      <c r="M154" s="11">
        <f>IF(I154="",-1,(I154-AVERAGE(I$4:I$1003))/STDEV(I$4:I$1003))</f>
        <v>-0.89721021946362889</v>
      </c>
      <c r="N154" s="11">
        <f>($J$2*J154+$K$2*K154+$L$2*L154+$M$2*M154+3*AVERAGE(J154:K154)+2*AVERAGE(L154:M154))/(SUM($J$2:$M$2)+5)</f>
        <v>-1.0080302821397644</v>
      </c>
      <c r="O154" s="11">
        <f>($J$2*J154+$K$2*K154+$L$2*L154+$M$2*M154+3*AVERAGE(J154:K154)+2*AVERAGE(L154:M154))/(SUM($J$2:$M$2)+5)+P154+Q154</f>
        <v>-0.60803028213976451</v>
      </c>
      <c r="P154">
        <f>VLOOKUP(D154,COND!$A$2:$B$35,2,FALSE)</f>
        <v>0.2</v>
      </c>
      <c r="Q154">
        <f>VLOOKUP(C154,COND!$D$2:$E$14,2,FALSE)</f>
        <v>0.2</v>
      </c>
      <c r="R154" s="11">
        <f>STANDARDIZE(O154,AVERAGE($O$4:$O$203),STDEV($O$4:$O$203))</f>
        <v>-0.71608345172660393</v>
      </c>
      <c r="S154" s="14">
        <f>RANK(O154,$O$4:$O$1003)</f>
        <v>151</v>
      </c>
      <c r="T154" s="14">
        <f>RANK(R154,$R$4:$R$203)</f>
        <v>151</v>
      </c>
      <c r="U154">
        <f>IF(F154="",0,F154)+IF(G154="",0,G154)</f>
        <v>4.8</v>
      </c>
      <c r="V154">
        <f>MAX($U$4:$U$203)-U154</f>
        <v>120.50000000000001</v>
      </c>
      <c r="W154" t="e">
        <f>VLOOKUP(B154,Summary!$Q$3:$U$575,5,FALSE)</f>
        <v>#N/A</v>
      </c>
      <c r="X154" s="15" t="e">
        <f>AVERAGE(F154:G154)+AVERAGE(F154:G154)/(ABS(F154-G154))</f>
        <v>#VALUE!</v>
      </c>
      <c r="Y154" s="15" t="e">
        <f>AVERAGE(H154:I154)+AVERAGE(H154:I154)/(ABS(I154-H154))</f>
        <v>#VALUE!</v>
      </c>
    </row>
    <row r="155" spans="1:25" ht="15.75" thickBot="1">
      <c r="A155">
        <f>RANK($G155,$G$4:$G$1203)</f>
        <v>176</v>
      </c>
      <c r="B155" s="7" t="s">
        <v>741</v>
      </c>
      <c r="C155" t="str">
        <f>IF(ISNA(VLOOKUP($B155,Pitchers2!$B$1:$Y$1001,C$1,FALSE)),"",VLOOKUP($B155,Pitchers2!$B$1:$Y$1001,C$1,FALSE))</f>
        <v>MR</v>
      </c>
      <c r="D155">
        <f>IF(ISNA(VLOOKUP($B155,Pitchers2!$B$1:$Y$1001,D$1,FALSE)),"",VLOOKUP($B155,Pitchers2!$B$1:$Y$1001,D$1,FALSE)+1)</f>
        <v>25</v>
      </c>
      <c r="E155" t="str">
        <f>IF(ISNA(VLOOKUP($B155,Pitchers2!$B$1:$Y$1001,E$1,FALSE)),"",VLOOKUP($B155,Pitchers2!$B$1:$Y$1001,E$1,FALSE))</f>
        <v>ARL</v>
      </c>
      <c r="F155" t="str">
        <f>IF(ISNA(VLOOKUP($B155,Pitchers1!$B$1:$Y$991,F$1,FALSE)),"",VLOOKUP($B155,Pitchers1!$B$1:$Y$991,F$1,FALSE))</f>
        <v/>
      </c>
      <c r="G155">
        <f>IF(ISNA(VLOOKUP($B155,Pitchers2!$B$1:$Y$1001,G$1,FALSE)),"",VLOOKUP($B155,Pitchers2!$B$1:$Y$1001,G$1,FALSE))</f>
        <v>7.7</v>
      </c>
      <c r="H155" s="16" t="str">
        <f>IF(ISNA(VLOOKUP($B155,Pitchers1!$B$1:$Y$991,H$1,FALSE)),"",VLOOKUP($B155,Pitchers1!$B$1:$Y$991,H$1,FALSE))</f>
        <v/>
      </c>
      <c r="I155" s="16">
        <f>IF(ISNA(VLOOKUP($B155,Pitchers2!$B$1:$Y$1001,I$1,FALSE)),"",VLOOKUP($B155,Pitchers2!$B$1:$Y$1001,I$1,FALSE))</f>
        <v>51.100000000000023</v>
      </c>
      <c r="J155" s="11">
        <f>IF(F155="",-1,(F155-AVERAGE(F$4:F$1003))/STDEV(F$4:F$1003))</f>
        <v>-1</v>
      </c>
      <c r="K155" s="11">
        <f>IF(G155="",-1,(G155-AVERAGE(G$4:G$1003))/STDEV(G$4:G$1003))</f>
        <v>-0.90671567987757851</v>
      </c>
      <c r="L155" s="11">
        <f>IF(H155="",-1,(H155-AVERAGE(H$4:H$1003))/STDEV(H$4:H$1003))</f>
        <v>-1</v>
      </c>
      <c r="M155" s="11">
        <f>IF(I155="",-1,(I155-AVERAGE(I$4:I$1003))/STDEV(I$4:I$1003))</f>
        <v>-1.1380720233464823</v>
      </c>
      <c r="N155" s="11">
        <f>($J$2*J155+$K$2*K155+$L$2*L155+$M$2*M155+3*AVERAGE(J155:K155)+2*AVERAGE(L155:M155))/(SUM($J$2:$M$2)+5)</f>
        <v>-1.008735005824354</v>
      </c>
      <c r="O155" s="11">
        <f>($J$2*J155+$K$2*K155+$L$2*L155+$M$2*M155+3*AVERAGE(J155:K155)+2*AVERAGE(L155:M155))/(SUM($J$2:$M$2)+5)+P155+Q155</f>
        <v>-0.60873500582435403</v>
      </c>
      <c r="P155">
        <f>VLOOKUP(D155,COND!$A$2:$B$35,2,FALSE)</f>
        <v>0.5</v>
      </c>
      <c r="Q155">
        <f>VLOOKUP(C155,COND!$D$2:$E$14,2,FALSE)</f>
        <v>-0.1</v>
      </c>
      <c r="R155" s="11">
        <f>STANDARDIZE(O155,AVERAGE($O$4:$O$203),STDEV($O$4:$O$203))</f>
        <v>-0.71676193296722324</v>
      </c>
      <c r="S155" s="14">
        <f>RANK(O155,$O$4:$O$1003)</f>
        <v>152</v>
      </c>
      <c r="T155" s="14">
        <f>RANK(R155,$R$4:$R$203)</f>
        <v>152</v>
      </c>
      <c r="U155">
        <f>IF(F155="",0,F155)+IF(G155="",0,G155)</f>
        <v>7.7</v>
      </c>
      <c r="V155">
        <f>MAX($U$4:$U$203)-U155</f>
        <v>117.60000000000001</v>
      </c>
      <c r="W155" t="e">
        <f>VLOOKUP(B155,Summary!$Q$3:$U$575,5,FALSE)</f>
        <v>#N/A</v>
      </c>
      <c r="X155" s="15" t="e">
        <f>AVERAGE(F155:G155)+AVERAGE(F155:G155)/(ABS(F155-G155))</f>
        <v>#VALUE!</v>
      </c>
      <c r="Y155" s="15" t="e">
        <f>AVERAGE(H155:I155)+AVERAGE(H155:I155)/(ABS(I155-H155))</f>
        <v>#VALUE!</v>
      </c>
    </row>
    <row r="156" spans="1:25" ht="15.75" thickBot="1">
      <c r="A156">
        <f>RANK($G156,$G$4:$G$1203)</f>
        <v>141</v>
      </c>
      <c r="B156" s="7" t="s">
        <v>432</v>
      </c>
      <c r="C156" t="str">
        <f>IF(ISNA(VLOOKUP($B156,Pitchers2!$B$1:$Y$1001,C$1,FALSE)),"",VLOOKUP($B156,Pitchers2!$B$1:$Y$1001,C$1,FALSE))</f>
        <v>MR</v>
      </c>
      <c r="D156">
        <f>IF(ISNA(VLOOKUP($B156,Pitchers2!$B$1:$Y$1001,D$1,FALSE)),"",VLOOKUP($B156,Pitchers2!$B$1:$Y$1001,D$1,FALSE)+1)</f>
        <v>28</v>
      </c>
      <c r="E156" t="str">
        <f>IF(ISNA(VLOOKUP($B156,Pitchers2!$B$1:$Y$1001,E$1,FALSE)),"",VLOOKUP($B156,Pitchers2!$B$1:$Y$1001,E$1,FALSE))</f>
        <v>CST</v>
      </c>
      <c r="F156" t="str">
        <f>IF(ISNA(VLOOKUP($B156,Pitchers1!$B$1:$Y$991,F$1,FALSE)),"",VLOOKUP($B156,Pitchers1!$B$1:$Y$991,F$1,FALSE))</f>
        <v/>
      </c>
      <c r="G156">
        <f>IF(ISNA(VLOOKUP($B156,Pitchers2!$B$1:$Y$1001,G$1,FALSE)),"",VLOOKUP($B156,Pitchers2!$B$1:$Y$1001,G$1,FALSE))</f>
        <v>11.4</v>
      </c>
      <c r="H156" s="16" t="str">
        <f>IF(ISNA(VLOOKUP($B156,Pitchers1!$B$1:$Y$991,H$1,FALSE)),"",VLOOKUP($B156,Pitchers1!$B$1:$Y$991,H$1,FALSE))</f>
        <v/>
      </c>
      <c r="I156" s="16">
        <f>IF(ISNA(VLOOKUP($B156,Pitchers2!$B$1:$Y$1001,I$1,FALSE)),"",VLOOKUP($B156,Pitchers2!$B$1:$Y$1001,I$1,FALSE))</f>
        <v>87</v>
      </c>
      <c r="J156" s="11">
        <f>IF(F156="",-1,(F156-AVERAGE(F$4:F$1003))/STDEV(F$4:F$1003))</f>
        <v>-1</v>
      </c>
      <c r="K156" s="11">
        <f>IF(G156="",-1,(G156-AVERAGE(G$4:G$1003))/STDEV(G$4:G$1003))</f>
        <v>-0.6502974419789247</v>
      </c>
      <c r="L156" s="11">
        <f>IF(H156="",-1,(H156-AVERAGE(H$4:H$1003))/STDEV(H$4:H$1003))</f>
        <v>-1</v>
      </c>
      <c r="M156" s="11">
        <f>IF(I156="",-1,(I156-AVERAGE(I$4:I$1003))/STDEV(I$4:I$1003))</f>
        <v>-0.82814590293807955</v>
      </c>
      <c r="N156" s="11">
        <f>($J$2*J156+$K$2*K156+$L$2*L156+$M$2*M156+3*AVERAGE(J156:K156)+2*AVERAGE(L156:M156))/(SUM($J$2:$M$2)+5)</f>
        <v>-0.81211971689217688</v>
      </c>
      <c r="O156" s="11">
        <f>($J$2*J156+$K$2*K156+$L$2*L156+$M$2*M156+3*AVERAGE(J156:K156)+2*AVERAGE(L156:M156))/(SUM($J$2:$M$2)+5)+P156+Q156</f>
        <v>-0.61211971689217692</v>
      </c>
      <c r="P156">
        <f>VLOOKUP(D156,COND!$A$2:$B$35,2,FALSE)</f>
        <v>0.3</v>
      </c>
      <c r="Q156">
        <f>VLOOKUP(C156,COND!$D$2:$E$14,2,FALSE)</f>
        <v>-0.1</v>
      </c>
      <c r="R156" s="11">
        <f>STANDARDIZE(O156,AVERAGE($O$4:$O$203),STDEV($O$4:$O$203))</f>
        <v>-0.72002060443612947</v>
      </c>
      <c r="S156" s="14">
        <f>RANK(O156,$O$4:$O$1003)</f>
        <v>153</v>
      </c>
      <c r="T156" s="14">
        <f>RANK(R156,$R$4:$R$203)</f>
        <v>153</v>
      </c>
      <c r="U156">
        <f>IF(F156="",0,F156)+IF(G156="",0,G156)</f>
        <v>11.4</v>
      </c>
      <c r="V156">
        <f>MAX($U$4:$U$203)-U156</f>
        <v>113.9</v>
      </c>
      <c r="W156" t="e">
        <f>VLOOKUP(B156,Summary!$Q$3:$U$575,5,FALSE)</f>
        <v>#N/A</v>
      </c>
      <c r="X156" s="15" t="e">
        <f>AVERAGE(F156:G156)+AVERAGE(F156:G156)/(ABS(F156-G156))</f>
        <v>#VALUE!</v>
      </c>
      <c r="Y156" s="15" t="e">
        <f>AVERAGE(H156:I156)+AVERAGE(H156:I156)/(ABS(I156-H156))</f>
        <v>#VALUE!</v>
      </c>
    </row>
    <row r="157" spans="1:25" ht="15.75" thickBot="1">
      <c r="A157">
        <f>RANK($G157,$G$4:$G$1203)</f>
        <v>194</v>
      </c>
      <c r="B157" s="7" t="s">
        <v>535</v>
      </c>
      <c r="C157" t="str">
        <f>IF(ISNA(VLOOKUP($B157,Pitchers2!$B$1:$Y$1001,C$1,FALSE)),"",VLOOKUP($B157,Pitchers2!$B$1:$Y$1001,C$1,FALSE))</f>
        <v>MR</v>
      </c>
      <c r="D157">
        <f>IF(ISNA(VLOOKUP($B157,Pitchers2!$B$1:$Y$1001,D$1,FALSE)),"",VLOOKUP($B157,Pitchers2!$B$1:$Y$1001,D$1,FALSE)+1)</f>
        <v>28</v>
      </c>
      <c r="E157" t="str">
        <f>IF(ISNA(VLOOKUP($B157,Pitchers2!$B$1:$Y$1001,E$1,FALSE)),"",VLOOKUP($B157,Pitchers2!$B$1:$Y$1001,E$1,FALSE))</f>
        <v>AUR</v>
      </c>
      <c r="F157">
        <f>IF(ISNA(VLOOKUP($B157,Pitchers1!$B$1:$Y$991,F$1,FALSE)),"",VLOOKUP($B157,Pitchers1!$B$1:$Y$991,F$1,FALSE))</f>
        <v>19.399999999999999</v>
      </c>
      <c r="G157">
        <f>IF(ISNA(VLOOKUP($B157,Pitchers2!$B$1:$Y$1001,G$1,FALSE)),"",VLOOKUP($B157,Pitchers2!$B$1:$Y$1001,G$1,FALSE))</f>
        <v>5.2</v>
      </c>
      <c r="H157" s="16">
        <f>IF(ISNA(VLOOKUP($B157,Pitchers1!$B$1:$Y$991,H$1,FALSE)),"",VLOOKUP($B157,Pitchers1!$B$1:$Y$991,H$1,FALSE))</f>
        <v>237</v>
      </c>
      <c r="I157" s="16">
        <f>IF(ISNA(VLOOKUP($B157,Pitchers2!$B$1:$Y$1001,I$1,FALSE)),"",VLOOKUP($B157,Pitchers2!$B$1:$Y$1001,I$1,FALSE))</f>
        <v>37</v>
      </c>
      <c r="J157" s="11">
        <f>IF(F157="",-1,(F157-AVERAGE(F$4:F$1003))/STDEV(F$4:F$1003))</f>
        <v>-0.24410675334366649</v>
      </c>
      <c r="K157" s="11">
        <f>IF(G157="",-1,(G157-AVERAGE(G$4:G$1003))/STDEV(G$4:G$1003))</f>
        <v>-1.0799712460253175</v>
      </c>
      <c r="L157" s="11">
        <f>IF(H157="",-1,(H157-AVERAGE(H$4:H$1003))/STDEV(H$4:H$1003))</f>
        <v>0.36994459362163257</v>
      </c>
      <c r="M157" s="11">
        <f>IF(I157="",-1,(I157-AVERAGE(I$4:I$1003))/STDEV(I$4:I$1003))</f>
        <v>-1.2597978812227633</v>
      </c>
      <c r="N157" s="11">
        <f>($J$2*J157+$K$2*K157+$L$2*L157+$M$2*M157+3*AVERAGE(J157:K157)+2*AVERAGE(L157:M157))/(SUM($J$2:$M$2)+5)</f>
        <v>-0.81307025984816905</v>
      </c>
      <c r="O157" s="11">
        <f>($J$2*J157+$K$2*K157+$L$2*L157+$M$2*M157+3*AVERAGE(J157:K157)+2*AVERAGE(L157:M157))/(SUM($J$2:$M$2)+5)+P157+Q157</f>
        <v>-0.6130702598481691</v>
      </c>
      <c r="P157">
        <f>VLOOKUP(D157,COND!$A$2:$B$35,2,FALSE)</f>
        <v>0.3</v>
      </c>
      <c r="Q157">
        <f>VLOOKUP(C157,COND!$D$2:$E$14,2,FALSE)</f>
        <v>-0.1</v>
      </c>
      <c r="R157" s="11">
        <f>STANDARDIZE(O157,AVERAGE($O$4:$O$203),STDEV($O$4:$O$203))</f>
        <v>-0.72093575114986463</v>
      </c>
      <c r="S157" s="14">
        <f>RANK(O157,$O$4:$O$1003)</f>
        <v>154</v>
      </c>
      <c r="T157" s="14">
        <f>RANK(R157,$R$4:$R$203)</f>
        <v>154</v>
      </c>
      <c r="U157">
        <f>IF(F157="",0,F157)+IF(G157="",0,G157)</f>
        <v>24.599999999999998</v>
      </c>
      <c r="V157">
        <f>MAX($U$4:$U$203)-U157</f>
        <v>100.70000000000002</v>
      </c>
      <c r="W157" t="e">
        <f>VLOOKUP(B157,Summary!$Q$3:$U$575,5,FALSE)</f>
        <v>#N/A</v>
      </c>
      <c r="X157" s="15">
        <f>AVERAGE(F157:G157)+AVERAGE(F157:G157)/(ABS(F157-G157))</f>
        <v>13.166197183098591</v>
      </c>
      <c r="Y157" s="15">
        <f>AVERAGE(H157:I157)+AVERAGE(H157:I157)/(ABS(I157-H157))</f>
        <v>137.685</v>
      </c>
    </row>
    <row r="158" spans="1:25" ht="15.75" thickBot="1">
      <c r="A158">
        <f>RANK($G158,$G$4:$G$1203)</f>
        <v>147</v>
      </c>
      <c r="B158" s="4" t="s">
        <v>421</v>
      </c>
      <c r="C158" t="str">
        <f>IF(ISNA(VLOOKUP($B158,Pitchers2!$B$1:$Y$1001,C$1,FALSE)),"",VLOOKUP($B158,Pitchers2!$B$1:$Y$1001,C$1,FALSE))</f>
        <v>MR</v>
      </c>
      <c r="D158">
        <f>IF(ISNA(VLOOKUP($B158,Pitchers2!$B$1:$Y$1001,D$1,FALSE)),"",VLOOKUP($B158,Pitchers2!$B$1:$Y$1001,D$1,FALSE)+1)</f>
        <v>30</v>
      </c>
      <c r="E158" t="str">
        <f>IF(ISNA(VLOOKUP($B158,Pitchers2!$B$1:$Y$1001,E$1,FALSE)),"",VLOOKUP($B158,Pitchers2!$B$1:$Y$1001,E$1,FALSE))</f>
        <v>CL</v>
      </c>
      <c r="F158">
        <f>IF(ISNA(VLOOKUP($B158,Pitchers1!$B$1:$Y$991,F$1,FALSE)),"",VLOOKUP($B158,Pitchers1!$B$1:$Y$991,F$1,FALSE))</f>
        <v>15.4</v>
      </c>
      <c r="G158">
        <f>IF(ISNA(VLOOKUP($B158,Pitchers2!$B$1:$Y$1001,G$1,FALSE)),"",VLOOKUP($B158,Pitchers2!$B$1:$Y$1001,G$1,FALSE))</f>
        <v>10.8</v>
      </c>
      <c r="H158" s="16">
        <f>IF(ISNA(VLOOKUP($B158,Pitchers1!$B$1:$Y$991,H$1,FALSE)),"",VLOOKUP($B158,Pitchers1!$B$1:$Y$991,H$1,FALSE))</f>
        <v>198</v>
      </c>
      <c r="I158" s="16">
        <f>IF(ISNA(VLOOKUP($B158,Pitchers2!$B$1:$Y$1001,I$1,FALSE)),"",VLOOKUP($B158,Pitchers2!$B$1:$Y$1001,I$1,FALSE))</f>
        <v>90.899999999999977</v>
      </c>
      <c r="J158" s="11">
        <f>IF(F158="",-1,(F158-AVERAGE(F$4:F$1003))/STDEV(F$4:F$1003))</f>
        <v>-0.55714439548737826</v>
      </c>
      <c r="K158" s="11">
        <f>IF(G158="",-1,(G158-AVERAGE(G$4:G$1003))/STDEV(G$4:G$1003))</f>
        <v>-0.69187877785438212</v>
      </c>
      <c r="L158" s="11">
        <f>IF(H158="",-1,(H158-AVERAGE(H$4:H$1003))/STDEV(H$4:H$1003))</f>
        <v>2.0534558960107828E-2</v>
      </c>
      <c r="M158" s="11">
        <f>IF(I158="",-1,(I158-AVERAGE(I$4:I$1003))/STDEV(I$4:I$1003))</f>
        <v>-0.79447704863187441</v>
      </c>
      <c r="N158" s="11">
        <f>($J$2*J158+$K$2*K158+$L$2*L158+$M$2*M158+3*AVERAGE(J158:K158)+2*AVERAGE(L158:M158))/(SUM($J$2:$M$2)+5)</f>
        <v>-0.61496843525938016</v>
      </c>
      <c r="O158" s="11">
        <f>($J$2*J158+$K$2*K158+$L$2*L158+$M$2*M158+3*AVERAGE(J158:K158)+2*AVERAGE(L158:M158))/(SUM($J$2:$M$2)+5)+P158+Q158</f>
        <v>-0.61496843525938016</v>
      </c>
      <c r="P158">
        <f>VLOOKUP(D158,COND!$A$2:$B$35,2,FALSE)</f>
        <v>0.1</v>
      </c>
      <c r="Q158">
        <f>VLOOKUP(C158,COND!$D$2:$E$14,2,FALSE)</f>
        <v>-0.1</v>
      </c>
      <c r="R158" s="11">
        <f>STANDARDIZE(O158,AVERAGE($O$4:$O$203),STDEV($O$4:$O$203))</f>
        <v>-0.72276324245755597</v>
      </c>
      <c r="S158" s="14">
        <f>RANK(O158,$O$4:$O$1003)</f>
        <v>155</v>
      </c>
      <c r="T158" s="14">
        <f>RANK(R158,$R$4:$R$203)</f>
        <v>155</v>
      </c>
      <c r="U158">
        <f>IF(F158="",0,F158)+IF(G158="",0,G158)</f>
        <v>26.200000000000003</v>
      </c>
      <c r="V158">
        <f>MAX($U$4:$U$203)-U158</f>
        <v>99.100000000000009</v>
      </c>
      <c r="W158" t="e">
        <f>VLOOKUP(B158,Summary!$Q$3:$U$575,5,FALSE)</f>
        <v>#N/A</v>
      </c>
      <c r="X158" s="15">
        <f>AVERAGE(F158:G158)+AVERAGE(F158:G158)/(ABS(F158-G158))</f>
        <v>15.947826086956525</v>
      </c>
      <c r="Y158" s="15">
        <f>AVERAGE(H158:I158)+AVERAGE(H158:I158)/(ABS(I158-H158))</f>
        <v>145.79873949579832</v>
      </c>
    </row>
    <row r="159" spans="1:25" ht="15.75" thickBot="1">
      <c r="A159">
        <f>RANK($G159,$G$4:$G$1203)</f>
        <v>179</v>
      </c>
      <c r="B159" s="4" t="s">
        <v>742</v>
      </c>
      <c r="C159" t="str">
        <f>IF(ISNA(VLOOKUP($B159,Pitchers2!$B$1:$Y$1001,C$1,FALSE)),"",VLOOKUP($B159,Pitchers2!$B$1:$Y$1001,C$1,FALSE))</f>
        <v>MR</v>
      </c>
      <c r="D159">
        <f>IF(ISNA(VLOOKUP($B159,Pitchers2!$B$1:$Y$1001,D$1,FALSE)),"",VLOOKUP($B159,Pitchers2!$B$1:$Y$1001,D$1,FALSE)+1)</f>
        <v>25</v>
      </c>
      <c r="E159" t="str">
        <f>IF(ISNA(VLOOKUP($B159,Pitchers2!$B$1:$Y$1001,E$1,FALSE)),"",VLOOKUP($B159,Pitchers2!$B$1:$Y$1001,E$1,FALSE))</f>
        <v>FLA</v>
      </c>
      <c r="F159" t="str">
        <f>IF(ISNA(VLOOKUP($B159,Pitchers1!$B$1:$Y$991,F$1,FALSE)),"",VLOOKUP($B159,Pitchers1!$B$1:$Y$991,F$1,FALSE))</f>
        <v/>
      </c>
      <c r="G159">
        <f>IF(ISNA(VLOOKUP($B159,Pitchers2!$B$1:$Y$1001,G$1,FALSE)),"",VLOOKUP($B159,Pitchers2!$B$1:$Y$1001,G$1,FALSE))</f>
        <v>7.5</v>
      </c>
      <c r="H159" s="16" t="str">
        <f>IF(ISNA(VLOOKUP($B159,Pitchers1!$B$1:$Y$991,H$1,FALSE)),"",VLOOKUP($B159,Pitchers1!$B$1:$Y$991,H$1,FALSE))</f>
        <v/>
      </c>
      <c r="I159" s="16">
        <f>IF(ISNA(VLOOKUP($B159,Pitchers2!$B$1:$Y$1001,I$1,FALSE)),"",VLOOKUP($B159,Pitchers2!$B$1:$Y$1001,I$1,FALSE))</f>
        <v>50</v>
      </c>
      <c r="J159" s="11">
        <f>IF(F159="",-1,(F159-AVERAGE(F$4:F$1003))/STDEV(F$4:F$1003))</f>
        <v>-1</v>
      </c>
      <c r="K159" s="11">
        <f>IF(G159="",-1,(G159-AVERAGE(G$4:G$1003))/STDEV(G$4:G$1003))</f>
        <v>-0.92057612516939757</v>
      </c>
      <c r="L159" s="11">
        <f>IF(H159="",-1,(H159-AVERAGE(H$4:H$1003))/STDEV(H$4:H$1003))</f>
        <v>-1</v>
      </c>
      <c r="M159" s="11">
        <f>IF(I159="",-1,(I159-AVERAGE(I$4:I$1003))/STDEV(I$4:I$1003))</f>
        <v>-1.1475683668687455</v>
      </c>
      <c r="N159" s="11">
        <f>($J$2*J159+$K$2*K159+$L$2*L159+$M$2*M159+3*AVERAGE(J159:K159)+2*AVERAGE(L159:M159))/(SUM($J$2:$M$2)+5)</f>
        <v>-1.0170408049623696</v>
      </c>
      <c r="O159" s="11">
        <f>($J$2*J159+$K$2*K159+$L$2*L159+$M$2*M159+3*AVERAGE(J159:K159)+2*AVERAGE(L159:M159))/(SUM($J$2:$M$2)+5)+P159+Q159</f>
        <v>-0.61704080496236957</v>
      </c>
      <c r="P159">
        <f>VLOOKUP(D159,COND!$A$2:$B$35,2,FALSE)</f>
        <v>0.5</v>
      </c>
      <c r="Q159">
        <f>VLOOKUP(C159,COND!$D$2:$E$14,2,FALSE)</f>
        <v>-0.1</v>
      </c>
      <c r="R159" s="11">
        <f>STANDARDIZE(O159,AVERAGE($O$4:$O$203),STDEV($O$4:$O$203))</f>
        <v>-0.72475844142397794</v>
      </c>
      <c r="S159" s="14">
        <f>RANK(O159,$O$4:$O$1003)</f>
        <v>156</v>
      </c>
      <c r="T159" s="14">
        <f>RANK(R159,$R$4:$R$203)</f>
        <v>156</v>
      </c>
      <c r="U159">
        <f>IF(F159="",0,F159)+IF(G159="",0,G159)</f>
        <v>7.5</v>
      </c>
      <c r="V159">
        <f>MAX($U$4:$U$203)-U159</f>
        <v>117.80000000000001</v>
      </c>
      <c r="W159" t="e">
        <f>VLOOKUP(B159,Summary!$Q$3:$U$575,5,FALSE)</f>
        <v>#N/A</v>
      </c>
      <c r="X159" s="15" t="e">
        <f>AVERAGE(F159:G159)+AVERAGE(F159:G159)/(ABS(F159-G159))</f>
        <v>#VALUE!</v>
      </c>
      <c r="Y159" s="15" t="e">
        <f>AVERAGE(H159:I159)+AVERAGE(H159:I159)/(ABS(I159-H159))</f>
        <v>#VALUE!</v>
      </c>
    </row>
    <row r="160" spans="1:25" ht="15.75" thickBot="1">
      <c r="A160">
        <f>RANK($G160,$G$4:$G$1203)</f>
        <v>117</v>
      </c>
      <c r="B160" s="4" t="s">
        <v>404</v>
      </c>
      <c r="C160" t="str">
        <f>IF(ISNA(VLOOKUP($B160,Pitchers2!$B$1:$Y$1001,C$1,FALSE)),"",VLOOKUP($B160,Pitchers2!$B$1:$Y$1001,C$1,FALSE))</f>
        <v>MR</v>
      </c>
      <c r="D160">
        <f>IF(ISNA(VLOOKUP($B160,Pitchers2!$B$1:$Y$1001,D$1,FALSE)),"",VLOOKUP($B160,Pitchers2!$B$1:$Y$1001,D$1,FALSE)+1)</f>
        <v>30</v>
      </c>
      <c r="E160" t="str">
        <f>IF(ISNA(VLOOKUP($B160,Pitchers2!$B$1:$Y$1001,E$1,FALSE)),"",VLOOKUP($B160,Pitchers2!$B$1:$Y$1001,E$1,FALSE))</f>
        <v>GLO</v>
      </c>
      <c r="F160">
        <f>IF(ISNA(VLOOKUP($B160,Pitchers1!$B$1:$Y$991,F$1,FALSE)),"",VLOOKUP($B160,Pitchers1!$B$1:$Y$991,F$1,FALSE))</f>
        <v>8.1</v>
      </c>
      <c r="G160">
        <f>IF(ISNA(VLOOKUP($B160,Pitchers2!$B$1:$Y$1001,G$1,FALSE)),"",VLOOKUP($B160,Pitchers2!$B$1:$Y$1001,G$1,FALSE))</f>
        <v>14.9</v>
      </c>
      <c r="H160" s="16">
        <f>IF(ISNA(VLOOKUP($B160,Pitchers1!$B$1:$Y$991,H$1,FALSE)),"",VLOOKUP($B160,Pitchers1!$B$1:$Y$991,H$1,FALSE))</f>
        <v>43.100000000000023</v>
      </c>
      <c r="I160" s="16">
        <f>IF(ISNA(VLOOKUP($B160,Pitchers2!$B$1:$Y$1001,I$1,FALSE)),"",VLOOKUP($B160,Pitchers2!$B$1:$Y$1001,I$1,FALSE))</f>
        <v>142.89999999999998</v>
      </c>
      <c r="J160" s="11">
        <f>IF(F160="",-1,(F160-AVERAGE(F$4:F$1003))/STDEV(F$4:F$1003))</f>
        <v>-1.1284380923996526</v>
      </c>
      <c r="K160" s="11">
        <f>IF(G160="",-1,(G160-AVERAGE(G$4:G$1003))/STDEV(G$4:G$1003))</f>
        <v>-0.40773964937209017</v>
      </c>
      <c r="L160" s="11">
        <f>IF(H160="",-1,(H160-AVERAGE(H$4:H$1003))/STDEV(H$4:H$1003))</f>
        <v>-1.3672504248622044</v>
      </c>
      <c r="M160" s="11">
        <f>IF(I160="",-1,(I160-AVERAGE(I$4:I$1003))/STDEV(I$4:I$1003))</f>
        <v>-0.34555899121580319</v>
      </c>
      <c r="N160" s="11">
        <f>($J$2*J160+$K$2*K160+$L$2*L160+$M$2*M160+3*AVERAGE(J160:K160)+2*AVERAGE(L160:M160))/(SUM($J$2:$M$2)+5)</f>
        <v>-0.63270885156585333</v>
      </c>
      <c r="O160" s="11">
        <f>($J$2*J160+$K$2*K160+$L$2*L160+$M$2*M160+3*AVERAGE(J160:K160)+2*AVERAGE(L160:M160))/(SUM($J$2:$M$2)+5)+P160+Q160</f>
        <v>-0.63270885156585333</v>
      </c>
      <c r="P160">
        <f>VLOOKUP(D160,COND!$A$2:$B$35,2,FALSE)</f>
        <v>0.1</v>
      </c>
      <c r="Q160">
        <f>VLOOKUP(C160,COND!$D$2:$E$14,2,FALSE)</f>
        <v>-0.1</v>
      </c>
      <c r="R160" s="11">
        <f>STANDARDIZE(O160,AVERAGE($O$4:$O$203),STDEV($O$4:$O$203))</f>
        <v>-0.73984304256634548</v>
      </c>
      <c r="S160" s="14">
        <f>RANK(O160,$O$4:$O$1003)</f>
        <v>157</v>
      </c>
      <c r="T160" s="14">
        <f>RANK(R160,$R$4:$R$203)</f>
        <v>157</v>
      </c>
      <c r="U160">
        <f>IF(F160="",0,F160)+IF(G160="",0,G160)</f>
        <v>23</v>
      </c>
      <c r="V160">
        <f>MAX($U$4:$U$203)-U160</f>
        <v>102.30000000000001</v>
      </c>
      <c r="W160" t="e">
        <f>VLOOKUP(B160,Summary!$Q$3:$U$575,5,FALSE)</f>
        <v>#N/A</v>
      </c>
      <c r="X160" s="15">
        <f>AVERAGE(F160:G160)+AVERAGE(F160:G160)/(ABS(F160-G160))</f>
        <v>13.191176470588236</v>
      </c>
      <c r="Y160" s="15">
        <f>AVERAGE(H160:I160)+AVERAGE(H160:I160)/(ABS(I160-H160))</f>
        <v>93.93186372745491</v>
      </c>
    </row>
    <row r="161" spans="1:25" ht="15.75" thickBot="1">
      <c r="A161">
        <f>RANK($G161,$G$4:$G$1203)</f>
        <v>144</v>
      </c>
      <c r="B161" s="7" t="s">
        <v>725</v>
      </c>
      <c r="C161" t="str">
        <f>IF(ISNA(VLOOKUP($B161,Pitchers2!$B$1:$Y$1001,C$1,FALSE)),"",VLOOKUP($B161,Pitchers2!$B$1:$Y$1001,C$1,FALSE))</f>
        <v>MR</v>
      </c>
      <c r="D161">
        <f>IF(ISNA(VLOOKUP($B161,Pitchers2!$B$1:$Y$1001,D$1,FALSE)),"",VLOOKUP($B161,Pitchers2!$B$1:$Y$1001,D$1,FALSE)+1)</f>
        <v>30</v>
      </c>
      <c r="E161" t="str">
        <f>IF(ISNA(VLOOKUP($B161,Pitchers2!$B$1:$Y$1001,E$1,FALSE)),"",VLOOKUP($B161,Pitchers2!$B$1:$Y$1001,E$1,FALSE))</f>
        <v>PS</v>
      </c>
      <c r="F161" t="str">
        <f>IF(ISNA(VLOOKUP($B161,Pitchers1!$B$1:$Y$991,F$1,FALSE)),"",VLOOKUP($B161,Pitchers1!$B$1:$Y$991,F$1,FALSE))</f>
        <v/>
      </c>
      <c r="G161">
        <f>IF(ISNA(VLOOKUP($B161,Pitchers2!$B$1:$Y$1001,G$1,FALSE)),"",VLOOKUP($B161,Pitchers2!$B$1:$Y$1001,G$1,FALSE))</f>
        <v>11.1</v>
      </c>
      <c r="H161" s="16" t="str">
        <f>IF(ISNA(VLOOKUP($B161,Pitchers1!$B$1:$Y$991,H$1,FALSE)),"",VLOOKUP($B161,Pitchers1!$B$1:$Y$991,H$1,FALSE))</f>
        <v/>
      </c>
      <c r="I161" s="16">
        <f>IF(ISNA(VLOOKUP($B161,Pitchers2!$B$1:$Y$1001,I$1,FALSE)),"",VLOOKUP($B161,Pitchers2!$B$1:$Y$1001,I$1,FALSE))</f>
        <v>151</v>
      </c>
      <c r="J161" s="11">
        <f>IF(F161="",-1,(F161-AVERAGE(F$4:F$1003))/STDEV(F$4:F$1003))</f>
        <v>-1</v>
      </c>
      <c r="K161" s="11">
        <f>IF(G161="",-1,(G161-AVERAGE(G$4:G$1003))/STDEV(G$4:G$1003))</f>
        <v>-0.67108810991665346</v>
      </c>
      <c r="L161" s="11">
        <f>IF(H161="",-1,(H161-AVERAGE(H$4:H$1003))/STDEV(H$4:H$1003))</f>
        <v>-1</v>
      </c>
      <c r="M161" s="11">
        <f>IF(I161="",-1,(I161-AVERAGE(I$4:I$1003))/STDEV(I$4:I$1003))</f>
        <v>-0.27563137073368421</v>
      </c>
      <c r="N161" s="11">
        <f>($J$2*J161+$K$2*K161+$L$2*L161+$M$2*M161+3*AVERAGE(J161:K161)+2*AVERAGE(L161:M161))/(SUM($J$2:$M$2)+5)</f>
        <v>-0.64321552040310725</v>
      </c>
      <c r="O161" s="11">
        <f>($J$2*J161+$K$2*K161+$L$2*L161+$M$2*M161+3*AVERAGE(J161:K161)+2*AVERAGE(L161:M161))/(SUM($J$2:$M$2)+5)+P161+Q161</f>
        <v>-0.64321552040310725</v>
      </c>
      <c r="P161">
        <f>VLOOKUP(D161,COND!$A$2:$B$35,2,FALSE)</f>
        <v>0.1</v>
      </c>
      <c r="Q161">
        <f>VLOOKUP(C161,COND!$D$2:$E$14,2,FALSE)</f>
        <v>-0.1</v>
      </c>
      <c r="R161" s="11">
        <f>STANDARDIZE(O161,AVERAGE($O$4:$O$203),STDEV($O$4:$O$203))</f>
        <v>-0.7499584649132307</v>
      </c>
      <c r="S161" s="14">
        <f>RANK(O161,$O$4:$O$1003)</f>
        <v>158</v>
      </c>
      <c r="T161" s="14">
        <f>RANK(R161,$R$4:$R$203)</f>
        <v>158</v>
      </c>
      <c r="U161">
        <f>IF(F161="",0,F161)+IF(G161="",0,G161)</f>
        <v>11.1</v>
      </c>
      <c r="V161">
        <f>MAX($U$4:$U$203)-U161</f>
        <v>114.20000000000002</v>
      </c>
      <c r="W161" t="e">
        <f>VLOOKUP(B161,Summary!$Q$3:$U$575,5,FALSE)</f>
        <v>#N/A</v>
      </c>
      <c r="X161" s="15" t="e">
        <f>AVERAGE(F161:G161)+AVERAGE(F161:G161)/(ABS(F161-G161))</f>
        <v>#VALUE!</v>
      </c>
      <c r="Y161" s="15" t="e">
        <f>AVERAGE(H161:I161)+AVERAGE(H161:I161)/(ABS(I161-H161))</f>
        <v>#VALUE!</v>
      </c>
    </row>
    <row r="162" spans="1:25" ht="15.75" thickBot="1">
      <c r="A162">
        <f>RANK($G162,$G$4:$G$1203)</f>
        <v>75</v>
      </c>
      <c r="B162" s="7" t="s">
        <v>708</v>
      </c>
      <c r="C162" t="str">
        <f>IF(ISNA(VLOOKUP($B162,Pitchers2!$B$1:$Y$1001,C$1,FALSE)),"",VLOOKUP($B162,Pitchers2!$B$1:$Y$1001,C$1,FALSE))</f>
        <v>MR</v>
      </c>
      <c r="D162">
        <f>IF(ISNA(VLOOKUP($B162,Pitchers2!$B$1:$Y$1001,D$1,FALSE)),"",VLOOKUP($B162,Pitchers2!$B$1:$Y$1001,D$1,FALSE)+1)</f>
        <v>32</v>
      </c>
      <c r="E162" t="str">
        <f>IF(ISNA(VLOOKUP($B162,Pitchers2!$B$1:$Y$1001,E$1,FALSE)),"",VLOOKUP($B162,Pitchers2!$B$1:$Y$1001,E$1,FALSE))</f>
        <v>LON</v>
      </c>
      <c r="F162" t="str">
        <f>IF(ISNA(VLOOKUP($B162,Pitchers1!$B$1:$Y$991,F$1,FALSE)),"",VLOOKUP($B162,Pitchers1!$B$1:$Y$991,F$1,FALSE))</f>
        <v/>
      </c>
      <c r="G162">
        <f>IF(ISNA(VLOOKUP($B162,Pitchers2!$B$1:$Y$1001,G$1,FALSE)),"",VLOOKUP($B162,Pitchers2!$B$1:$Y$1001,G$1,FALSE))</f>
        <v>20.399999999999999</v>
      </c>
      <c r="H162" s="16" t="str">
        <f>IF(ISNA(VLOOKUP($B162,Pitchers1!$B$1:$Y$991,H$1,FALSE)),"",VLOOKUP($B162,Pitchers1!$B$1:$Y$991,H$1,FALSE))</f>
        <v/>
      </c>
      <c r="I162" s="16">
        <f>IF(ISNA(VLOOKUP($B162,Pitchers2!$B$1:$Y$1001,I$1,FALSE)),"",VLOOKUP($B162,Pitchers2!$B$1:$Y$1001,I$1,FALSE))</f>
        <v>134</v>
      </c>
      <c r="J162" s="11">
        <f>IF(F162="",-1,(F162-AVERAGE(F$4:F$1003))/STDEV(F$4:F$1003))</f>
        <v>-1</v>
      </c>
      <c r="K162" s="11">
        <f>IF(G162="",-1,(G162-AVERAGE(G$4:G$1003))/STDEV(G$4:G$1003))</f>
        <v>-2.6577403847064498E-2</v>
      </c>
      <c r="L162" s="11">
        <f>IF(H162="",-1,(H162-AVERAGE(H$4:H$1003))/STDEV(H$4:H$1003))</f>
        <v>-1</v>
      </c>
      <c r="M162" s="11">
        <f>IF(I162="",-1,(I162-AVERAGE(I$4:I$1003))/STDEV(I$4:I$1003))</f>
        <v>-0.42239304335047673</v>
      </c>
      <c r="N162" s="11">
        <f>($J$2*J162+$K$2*K162+$L$2*L162+$M$2*M162+3*AVERAGE(J162:K162)+2*AVERAGE(L162:M162))/(SUM($J$2:$M$2)+5)</f>
        <v>-0.44526518733403714</v>
      </c>
      <c r="O162" s="11">
        <f>($J$2*J162+$K$2*K162+$L$2*L162+$M$2*M162+3*AVERAGE(J162:K162)+2*AVERAGE(L162:M162))/(SUM($J$2:$M$2)+5)+P162+Q162</f>
        <v>-0.64526518733403715</v>
      </c>
      <c r="P162">
        <f>VLOOKUP(D162,COND!$A$2:$B$35,2,FALSE)</f>
        <v>-0.1</v>
      </c>
      <c r="Q162">
        <f>VLOOKUP(C162,COND!$D$2:$E$14,2,FALSE)</f>
        <v>-0.1</v>
      </c>
      <c r="R162" s="11">
        <f>STANDARDIZE(O162,AVERAGE($O$4:$O$203),STDEV($O$4:$O$203))</f>
        <v>-0.75193180651159575</v>
      </c>
      <c r="S162" s="14">
        <f>RANK(O162,$O$4:$O$1003)</f>
        <v>159</v>
      </c>
      <c r="T162" s="14">
        <f>RANK(R162,$R$4:$R$203)</f>
        <v>159</v>
      </c>
      <c r="U162">
        <f>IF(F162="",0,F162)+IF(G162="",0,G162)</f>
        <v>20.399999999999999</v>
      </c>
      <c r="V162">
        <f>MAX($U$4:$U$203)-U162</f>
        <v>104.9</v>
      </c>
      <c r="W162" t="e">
        <f>VLOOKUP(B162,Summary!$Q$3:$U$575,5,FALSE)</f>
        <v>#N/A</v>
      </c>
      <c r="X162" s="15" t="e">
        <f>AVERAGE(F162:G162)+AVERAGE(F162:G162)/(ABS(F162-G162))</f>
        <v>#VALUE!</v>
      </c>
      <c r="Y162" s="15" t="e">
        <f>AVERAGE(H162:I162)+AVERAGE(H162:I162)/(ABS(I162-H162))</f>
        <v>#VALUE!</v>
      </c>
    </row>
    <row r="163" spans="1:25" ht="15.75" thickBot="1">
      <c r="A163">
        <f>RANK($G163,$G$4:$G$1203)</f>
        <v>189</v>
      </c>
      <c r="B163" s="4" t="s">
        <v>746</v>
      </c>
      <c r="C163" t="str">
        <f>IF(ISNA(VLOOKUP($B163,Pitchers2!$B$1:$Y$1001,C$1,FALSE)),"",VLOOKUP($B163,Pitchers2!$B$1:$Y$1001,C$1,FALSE))</f>
        <v>MR</v>
      </c>
      <c r="D163">
        <f>IF(ISNA(VLOOKUP($B163,Pitchers2!$B$1:$Y$1001,D$1,FALSE)),"",VLOOKUP($B163,Pitchers2!$B$1:$Y$1001,D$1,FALSE)+1)</f>
        <v>24</v>
      </c>
      <c r="E163" t="str">
        <f>IF(ISNA(VLOOKUP($B163,Pitchers2!$B$1:$Y$1001,E$1,FALSE)),"",VLOOKUP($B163,Pitchers2!$B$1:$Y$1001,E$1,FALSE))</f>
        <v>NJ</v>
      </c>
      <c r="F163" t="str">
        <f>IF(ISNA(VLOOKUP($B163,Pitchers1!$B$1:$Y$991,F$1,FALSE)),"",VLOOKUP($B163,Pitchers1!$B$1:$Y$991,F$1,FALSE))</f>
        <v/>
      </c>
      <c r="G163">
        <f>IF(ISNA(VLOOKUP($B163,Pitchers2!$B$1:$Y$1001,G$1,FALSE)),"",VLOOKUP($B163,Pitchers2!$B$1:$Y$1001,G$1,FALSE))</f>
        <v>5.6</v>
      </c>
      <c r="H163" s="16" t="str">
        <f>IF(ISNA(VLOOKUP($B163,Pitchers1!$B$1:$Y$991,H$1,FALSE)),"",VLOOKUP($B163,Pitchers1!$B$1:$Y$991,H$1,FALSE))</f>
        <v/>
      </c>
      <c r="I163" s="16">
        <f>IF(ISNA(VLOOKUP($B163,Pitchers2!$B$1:$Y$1001,I$1,FALSE)),"",VLOOKUP($B163,Pitchers2!$B$1:$Y$1001,I$1,FALSE))</f>
        <v>57.100000000000023</v>
      </c>
      <c r="J163" s="11">
        <f>IF(F163="",-1,(F163-AVERAGE(F$4:F$1003))/STDEV(F$4:F$1003))</f>
        <v>-1</v>
      </c>
      <c r="K163" s="11">
        <f>IF(G163="",-1,(G163-AVERAGE(G$4:G$1003))/STDEV(G$4:G$1003))</f>
        <v>-1.0522503554416793</v>
      </c>
      <c r="L163" s="11">
        <f>IF(H163="",-1,(H163-AVERAGE(H$4:H$1003))/STDEV(H$4:H$1003))</f>
        <v>-1</v>
      </c>
      <c r="M163" s="11">
        <f>IF(I163="",-1,(I163-AVERAGE(I$4:I$1003))/STDEV(I$4:I$1003))</f>
        <v>-1.0862737859523202</v>
      </c>
      <c r="N163" s="11">
        <f>($J$2*J163+$K$2*K163+$L$2*L163+$M$2*M163+3*AVERAGE(J163:K163)+2*AVERAGE(L163:M163))/(SUM($J$2:$M$2)+5)</f>
        <v>-1.0474627465725805</v>
      </c>
      <c r="O163" s="11">
        <f>($J$2*J163+$K$2*K163+$L$2*L163+$M$2*M163+3*AVERAGE(J163:K163)+2*AVERAGE(L163:M163))/(SUM($J$2:$M$2)+5)+P163+Q163</f>
        <v>-0.64746274657258052</v>
      </c>
      <c r="P163">
        <f>VLOOKUP(D163,COND!$A$2:$B$35,2,FALSE)</f>
        <v>0.5</v>
      </c>
      <c r="Q163">
        <f>VLOOKUP(C163,COND!$D$2:$E$14,2,FALSE)</f>
        <v>-0.1</v>
      </c>
      <c r="R163" s="11">
        <f>STANDARDIZE(O163,AVERAGE($O$4:$O$203),STDEV($O$4:$O$203))</f>
        <v>-0.75404753321570073</v>
      </c>
      <c r="S163" s="14">
        <f>RANK(O163,$O$4:$O$1003)</f>
        <v>160</v>
      </c>
      <c r="T163" s="14">
        <f>RANK(R163,$R$4:$R$203)</f>
        <v>160</v>
      </c>
      <c r="U163">
        <f>IF(F163="",0,F163)+IF(G163="",0,G163)</f>
        <v>5.6</v>
      </c>
      <c r="V163">
        <f>MAX($U$4:$U$203)-U163</f>
        <v>119.70000000000002</v>
      </c>
      <c r="W163" t="e">
        <f>VLOOKUP(B163,Summary!$Q$3:$U$575,5,FALSE)</f>
        <v>#N/A</v>
      </c>
      <c r="X163" s="15" t="e">
        <f>AVERAGE(F163:G163)+AVERAGE(F163:G163)/(ABS(F163-G163))</f>
        <v>#VALUE!</v>
      </c>
      <c r="Y163" s="15" t="e">
        <f>AVERAGE(H163:I163)+AVERAGE(H163:I163)/(ABS(I163-H163))</f>
        <v>#VALUE!</v>
      </c>
    </row>
    <row r="164" spans="1:25" ht="15.75" thickBot="1">
      <c r="A164">
        <f>RANK($G164,$G$4:$G$1203)</f>
        <v>122</v>
      </c>
      <c r="B164" s="7" t="s">
        <v>509</v>
      </c>
      <c r="C164" t="str">
        <f>IF(ISNA(VLOOKUP($B164,Pitchers2!$B$1:$Y$1001,C$1,FALSE)),"",VLOOKUP($B164,Pitchers2!$B$1:$Y$1001,C$1,FALSE))</f>
        <v>MR</v>
      </c>
      <c r="D164">
        <f>IF(ISNA(VLOOKUP($B164,Pitchers2!$B$1:$Y$1001,D$1,FALSE)),"",VLOOKUP($B164,Pitchers2!$B$1:$Y$1001,D$1,FALSE)+1)</f>
        <v>30</v>
      </c>
      <c r="E164" t="str">
        <f>IF(ISNA(VLOOKUP($B164,Pitchers2!$B$1:$Y$1001,E$1,FALSE)),"",VLOOKUP($B164,Pitchers2!$B$1:$Y$1001,E$1,FALSE))</f>
        <v>CST</v>
      </c>
      <c r="F164" t="str">
        <f>IF(ISNA(VLOOKUP($B164,Pitchers1!$B$1:$Y$991,F$1,FALSE)),"",VLOOKUP($B164,Pitchers1!$B$1:$Y$991,F$1,FALSE))</f>
        <v/>
      </c>
      <c r="G164">
        <f>IF(ISNA(VLOOKUP($B164,Pitchers2!$B$1:$Y$1001,G$1,FALSE)),"",VLOOKUP($B164,Pitchers2!$B$1:$Y$1001,G$1,FALSE))</f>
        <v>13.9</v>
      </c>
      <c r="H164" s="16" t="str">
        <f>IF(ISNA(VLOOKUP($B164,Pitchers1!$B$1:$Y$991,H$1,FALSE)),"",VLOOKUP($B164,Pitchers1!$B$1:$Y$991,H$1,FALSE))</f>
        <v/>
      </c>
      <c r="I164" s="16">
        <f>IF(ISNA(VLOOKUP($B164,Pitchers2!$B$1:$Y$1001,I$1,FALSE)),"",VLOOKUP($B164,Pitchers2!$B$1:$Y$1001,I$1,FALSE))</f>
        <v>120.89999999999998</v>
      </c>
      <c r="J164" s="11">
        <f>IF(F164="",-1,(F164-AVERAGE(F$4:F$1003))/STDEV(F$4:F$1003))</f>
        <v>-1</v>
      </c>
      <c r="K164" s="11">
        <f>IF(G164="",-1,(G164-AVERAGE(G$4:G$1003))/STDEV(G$4:G$1003))</f>
        <v>-0.47704187583118574</v>
      </c>
      <c r="L164" s="11">
        <f>IF(H164="",-1,(H164-AVERAGE(H$4:H$1003))/STDEV(H$4:H$1003))</f>
        <v>-1</v>
      </c>
      <c r="M164" s="11">
        <f>IF(I164="",-1,(I164-AVERAGE(I$4:I$1003))/STDEV(I$4:I$1003))</f>
        <v>-0.53548586166106404</v>
      </c>
      <c r="N164" s="11">
        <f>($J$2*J164+$K$2*K164+$L$2*L164+$M$2*M164+3*AVERAGE(J164:K164)+2*AVERAGE(L164:M164))/(SUM($J$2:$M$2)+5)</f>
        <v>-0.65263138854739111</v>
      </c>
      <c r="O164" s="11">
        <f>($J$2*J164+$K$2*K164+$L$2*L164+$M$2*M164+3*AVERAGE(J164:K164)+2*AVERAGE(L164:M164))/(SUM($J$2:$M$2)+5)+P164+Q164</f>
        <v>-0.65263138854739111</v>
      </c>
      <c r="P164">
        <f>VLOOKUP(D164,COND!$A$2:$B$35,2,FALSE)</f>
        <v>0.1</v>
      </c>
      <c r="Q164">
        <f>VLOOKUP(C164,COND!$D$2:$E$14,2,FALSE)</f>
        <v>-0.1</v>
      </c>
      <c r="R164" s="11">
        <f>STANDARDIZE(O164,AVERAGE($O$4:$O$203),STDEV($O$4:$O$203))</f>
        <v>-0.75902370571574818</v>
      </c>
      <c r="S164" s="14">
        <f>RANK(O164,$O$4:$O$1003)</f>
        <v>161</v>
      </c>
      <c r="T164" s="14">
        <f>RANK(R164,$R$4:$R$203)</f>
        <v>161</v>
      </c>
      <c r="U164">
        <f>IF(F164="",0,F164)+IF(G164="",0,G164)</f>
        <v>13.9</v>
      </c>
      <c r="V164">
        <f>MAX($U$4:$U$203)-U164</f>
        <v>111.4</v>
      </c>
      <c r="W164" t="e">
        <f>VLOOKUP(B164,Summary!$Q$3:$U$575,5,FALSE)</f>
        <v>#N/A</v>
      </c>
      <c r="X164" s="15" t="e">
        <f>AVERAGE(F164:G164)+AVERAGE(F164:G164)/(ABS(F164-G164))</f>
        <v>#VALUE!</v>
      </c>
      <c r="Y164" s="15" t="e">
        <f>AVERAGE(H164:I164)+AVERAGE(H164:I164)/(ABS(I164-H164))</f>
        <v>#VALUE!</v>
      </c>
    </row>
    <row r="165" spans="1:25" ht="15.75" thickBot="1">
      <c r="A165">
        <f>RANK($G165,$G$4:$G$1203)</f>
        <v>161</v>
      </c>
      <c r="B165" s="7" t="s">
        <v>734</v>
      </c>
      <c r="C165" t="str">
        <f>IF(ISNA(VLOOKUP($B165,Pitchers2!$B$1:$Y$1001,C$1,FALSE)),"",VLOOKUP($B165,Pitchers2!$B$1:$Y$1001,C$1,FALSE))</f>
        <v>MR</v>
      </c>
      <c r="D165">
        <f>IF(ISNA(VLOOKUP($B165,Pitchers2!$B$1:$Y$1001,D$1,FALSE)),"",VLOOKUP($B165,Pitchers2!$B$1:$Y$1001,D$1,FALSE)+1)</f>
        <v>27</v>
      </c>
      <c r="E165" t="str">
        <f>IF(ISNA(VLOOKUP($B165,Pitchers2!$B$1:$Y$1001,E$1,FALSE)),"",VLOOKUP($B165,Pitchers2!$B$1:$Y$1001,E$1,FALSE))</f>
        <v>DUL</v>
      </c>
      <c r="F165" t="str">
        <f>IF(ISNA(VLOOKUP($B165,Pitchers1!$B$1:$Y$991,F$1,FALSE)),"",VLOOKUP($B165,Pitchers1!$B$1:$Y$991,F$1,FALSE))</f>
        <v/>
      </c>
      <c r="G165">
        <f>IF(ISNA(VLOOKUP($B165,Pitchers2!$B$1:$Y$1001,G$1,FALSE)),"",VLOOKUP($B165,Pitchers2!$B$1:$Y$1001,G$1,FALSE))</f>
        <v>8.6</v>
      </c>
      <c r="H165" s="16" t="str">
        <f>IF(ISNA(VLOOKUP($B165,Pitchers1!$B$1:$Y$991,H$1,FALSE)),"",VLOOKUP($B165,Pitchers1!$B$1:$Y$991,H$1,FALSE))</f>
        <v/>
      </c>
      <c r="I165" s="16">
        <f>IF(ISNA(VLOOKUP($B165,Pitchers2!$B$1:$Y$1001,I$1,FALSE)),"",VLOOKUP($B165,Pitchers2!$B$1:$Y$1001,I$1,FALSE))</f>
        <v>56.100000000000023</v>
      </c>
      <c r="J165" s="11">
        <f>IF(F165="",-1,(F165-AVERAGE(F$4:F$1003))/STDEV(F$4:F$1003))</f>
        <v>-1</v>
      </c>
      <c r="K165" s="11">
        <f>IF(G165="",-1,(G165-AVERAGE(G$4:G$1003))/STDEV(G$4:G$1003))</f>
        <v>-0.84434367606439242</v>
      </c>
      <c r="L165" s="11">
        <f>IF(H165="",-1,(H165-AVERAGE(H$4:H$1003))/STDEV(H$4:H$1003))</f>
        <v>-1</v>
      </c>
      <c r="M165" s="11">
        <f>IF(I165="",-1,(I165-AVERAGE(I$4:I$1003))/STDEV(I$4:I$1003))</f>
        <v>-1.0949068255180139</v>
      </c>
      <c r="N165" s="11">
        <f>($J$2*J165+$K$2*K165+$L$2*L165+$M$2*M165+3*AVERAGE(J165:K165)+2*AVERAGE(L165:M165))/(SUM($J$2:$M$2)+5)</f>
        <v>-0.97122078107023357</v>
      </c>
      <c r="O165" s="11">
        <f>($J$2*J165+$K$2*K165+$L$2*L165+$M$2*M165+3*AVERAGE(J165:K165)+2*AVERAGE(L165:M165))/(SUM($J$2:$M$2)+5)+P165+Q165</f>
        <v>-0.67122078107023353</v>
      </c>
      <c r="P165">
        <f>VLOOKUP(D165,COND!$A$2:$B$35,2,FALSE)</f>
        <v>0.4</v>
      </c>
      <c r="Q165">
        <f>VLOOKUP(C165,COND!$D$2:$E$14,2,FALSE)</f>
        <v>-0.1</v>
      </c>
      <c r="R165" s="11">
        <f>STANDARDIZE(O165,AVERAGE($O$4:$O$203),STDEV($O$4:$O$203))</f>
        <v>-0.77692086793274318</v>
      </c>
      <c r="S165" s="14">
        <f>RANK(O165,$O$4:$O$1003)</f>
        <v>162</v>
      </c>
      <c r="T165" s="14">
        <f>RANK(R165,$R$4:$R$203)</f>
        <v>162</v>
      </c>
      <c r="U165">
        <f>IF(F165="",0,F165)+IF(G165="",0,G165)</f>
        <v>8.6</v>
      </c>
      <c r="V165">
        <f>MAX($U$4:$U$203)-U165</f>
        <v>116.70000000000002</v>
      </c>
      <c r="W165" t="e">
        <f>VLOOKUP(B165,Summary!$Q$3:$U$575,5,FALSE)</f>
        <v>#N/A</v>
      </c>
      <c r="X165" s="15" t="e">
        <f>AVERAGE(F165:G165)+AVERAGE(F165:G165)/(ABS(F165-G165))</f>
        <v>#VALUE!</v>
      </c>
      <c r="Y165" s="15" t="e">
        <f>AVERAGE(H165:I165)+AVERAGE(H165:I165)/(ABS(I165-H165))</f>
        <v>#VALUE!</v>
      </c>
    </row>
    <row r="166" spans="1:25" ht="15.75" thickBot="1">
      <c r="A166">
        <f>RANK($G166,$G$4:$G$1203)</f>
        <v>45</v>
      </c>
      <c r="B166" s="4" t="s">
        <v>408</v>
      </c>
      <c r="C166" t="str">
        <f>IF(ISNA(VLOOKUP($B166,Pitchers2!$B$1:$Y$1001,C$1,FALSE)),"",VLOOKUP($B166,Pitchers2!$B$1:$Y$1001,C$1,FALSE))</f>
        <v>MR</v>
      </c>
      <c r="D166">
        <f>IF(ISNA(VLOOKUP($B166,Pitchers2!$B$1:$Y$1001,D$1,FALSE)),"",VLOOKUP($B166,Pitchers2!$B$1:$Y$1001,D$1,FALSE)+1)</f>
        <v>34</v>
      </c>
      <c r="E166" t="str">
        <f>IF(ISNA(VLOOKUP($B166,Pitchers2!$B$1:$Y$1001,E$1,FALSE)),"",VLOOKUP($B166,Pitchers2!$B$1:$Y$1001,E$1,FALSE))</f>
        <v>BAK</v>
      </c>
      <c r="F166">
        <f>IF(ISNA(VLOOKUP($B166,Pitchers1!$B$1:$Y$991,F$1,FALSE)),"",VLOOKUP($B166,Pitchers1!$B$1:$Y$991,F$1,FALSE))</f>
        <v>10.9</v>
      </c>
      <c r="G166">
        <f>IF(ISNA(VLOOKUP($B166,Pitchers2!$B$1:$Y$1001,G$1,FALSE)),"",VLOOKUP($B166,Pitchers2!$B$1:$Y$1001,G$1,FALSE))</f>
        <v>28.5</v>
      </c>
      <c r="H166" s="16">
        <f>IF(ISNA(VLOOKUP($B166,Pitchers1!$B$1:$Y$991,H$1,FALSE)),"",VLOOKUP($B166,Pitchers1!$B$1:$Y$991,H$1,FALSE))</f>
        <v>94.899999999999977</v>
      </c>
      <c r="I166" s="16">
        <f>IF(ISNA(VLOOKUP($B166,Pitchers2!$B$1:$Y$1001,I$1,FALSE)),"",VLOOKUP($B166,Pitchers2!$B$1:$Y$1001,I$1,FALSE))</f>
        <v>162.10000000000002</v>
      </c>
      <c r="J166" s="11">
        <f>IF(F166="",-1,(F166-AVERAGE(F$4:F$1003))/STDEV(F$4:F$1003))</f>
        <v>-0.90931174289905414</v>
      </c>
      <c r="K166" s="11">
        <f>IF(G166="",-1,(G166-AVERAGE(G$4:G$1003))/STDEV(G$4:G$1003))</f>
        <v>0.53477063047160989</v>
      </c>
      <c r="L166" s="11">
        <f>IF(H166="",-1,(H166-AVERAGE(H$4:H$1003))/STDEV(H$4:H$1003))</f>
        <v>-0.9031622249784359</v>
      </c>
      <c r="M166" s="11">
        <f>IF(I166="",-1,(I166-AVERAGE(I$4:I$1003))/STDEV(I$4:I$1003))</f>
        <v>-0.1798046315544842</v>
      </c>
      <c r="N166" s="11">
        <f>($J$2*J166+$K$2*K166+$L$2*L166+$M$2*M166+3*AVERAGE(J166:K166)+2*AVERAGE(L166:M166))/(SUM($J$2:$M$2)+5)</f>
        <v>-0.12638022323746523</v>
      </c>
      <c r="O166" s="11">
        <f>($J$2*J166+$K$2*K166+$L$2*L166+$M$2*M166+3*AVERAGE(J166:K166)+2*AVERAGE(L166:M166))/(SUM($J$2:$M$2)+5)+P166+Q166</f>
        <v>-0.67638022323746527</v>
      </c>
      <c r="P166">
        <f>VLOOKUP(D166,COND!$A$2:$B$35,2,FALSE)</f>
        <v>-0.45</v>
      </c>
      <c r="Q166">
        <f>VLOOKUP(C166,COND!$D$2:$E$14,2,FALSE)</f>
        <v>-0.1</v>
      </c>
      <c r="R166" s="11">
        <f>STANDARDIZE(O166,AVERAGE($O$4:$O$203),STDEV($O$4:$O$203))</f>
        <v>-0.78188818320690756</v>
      </c>
      <c r="S166" s="14">
        <f>RANK(O166,$O$4:$O$1003)</f>
        <v>163</v>
      </c>
      <c r="T166" s="14">
        <f>RANK(R166,$R$4:$R$203)</f>
        <v>163</v>
      </c>
      <c r="U166">
        <f>IF(F166="",0,F166)+IF(G166="",0,G166)</f>
        <v>39.4</v>
      </c>
      <c r="V166">
        <f>MAX($U$4:$U$203)-U166</f>
        <v>85.9</v>
      </c>
      <c r="W166" t="e">
        <f>VLOOKUP(B166,Summary!$Q$3:$U$575,5,FALSE)</f>
        <v>#N/A</v>
      </c>
      <c r="X166" s="15">
        <f>AVERAGE(F166:G166)+AVERAGE(F166:G166)/(ABS(F166-G166))</f>
        <v>20.819318181818183</v>
      </c>
      <c r="Y166" s="15">
        <f>AVERAGE(H166:I166)+AVERAGE(H166:I166)/(ABS(I166-H166))</f>
        <v>130.41220238095238</v>
      </c>
    </row>
    <row r="167" spans="1:25" ht="15.75" thickBot="1">
      <c r="A167">
        <f>RANK($G167,$G$4:$G$1203)</f>
        <v>119</v>
      </c>
      <c r="B167" s="7" t="s">
        <v>720</v>
      </c>
      <c r="C167" t="str">
        <f>IF(ISNA(VLOOKUP($B167,Pitchers2!$B$1:$Y$1001,C$1,FALSE)),"",VLOOKUP($B167,Pitchers2!$B$1:$Y$1001,C$1,FALSE))</f>
        <v>MR</v>
      </c>
      <c r="D167">
        <f>IF(ISNA(VLOOKUP($B167,Pitchers2!$B$1:$Y$1001,D$1,FALSE)),"",VLOOKUP($B167,Pitchers2!$B$1:$Y$1001,D$1,FALSE)+1)</f>
        <v>31</v>
      </c>
      <c r="E167" t="str">
        <f>IF(ISNA(VLOOKUP($B167,Pitchers2!$B$1:$Y$1001,E$1,FALSE)),"",VLOOKUP($B167,Pitchers2!$B$1:$Y$1001,E$1,FALSE))</f>
        <v>ARL</v>
      </c>
      <c r="F167" t="str">
        <f>IF(ISNA(VLOOKUP($B167,Pitchers1!$B$1:$Y$991,F$1,FALSE)),"",VLOOKUP($B167,Pitchers1!$B$1:$Y$991,F$1,FALSE))</f>
        <v/>
      </c>
      <c r="G167">
        <f>IF(ISNA(VLOOKUP($B167,Pitchers2!$B$1:$Y$1001,G$1,FALSE)),"",VLOOKUP($B167,Pitchers2!$B$1:$Y$1001,G$1,FALSE))</f>
        <v>14.3</v>
      </c>
      <c r="H167" s="16" t="str">
        <f>IF(ISNA(VLOOKUP($B167,Pitchers1!$B$1:$Y$991,H$1,FALSE)),"",VLOOKUP($B167,Pitchers1!$B$1:$Y$991,H$1,FALSE))</f>
        <v/>
      </c>
      <c r="I167" s="16">
        <f>IF(ISNA(VLOOKUP($B167,Pitchers2!$B$1:$Y$1001,I$1,FALSE)),"",VLOOKUP($B167,Pitchers2!$B$1:$Y$1001,I$1,FALSE))</f>
        <v>129</v>
      </c>
      <c r="J167" s="11">
        <f>IF(F167="",-1,(F167-AVERAGE(F$4:F$1003))/STDEV(F$4:F$1003))</f>
        <v>-1</v>
      </c>
      <c r="K167" s="11">
        <f>IF(G167="",-1,(G167-AVERAGE(G$4:G$1003))/STDEV(G$4:G$1003))</f>
        <v>-0.44932098524754749</v>
      </c>
      <c r="L167" s="11">
        <f>IF(H167="",-1,(H167-AVERAGE(H$4:H$1003))/STDEV(H$4:H$1003))</f>
        <v>-1</v>
      </c>
      <c r="M167" s="11">
        <f>IF(I167="",-1,(I167-AVERAGE(I$4:I$1003))/STDEV(I$4:I$1003))</f>
        <v>-0.46555824117894512</v>
      </c>
      <c r="N167" s="11">
        <f>($J$2*J167+$K$2*K167+$L$2*L167+$M$2*M167+3*AVERAGE(J167:K167)+2*AVERAGE(L167:M167))/(SUM($J$2:$M$2)+5)</f>
        <v>-0.61972061157133052</v>
      </c>
      <c r="O167" s="11">
        <f>($J$2*J167+$K$2*K167+$L$2*L167+$M$2*M167+3*AVERAGE(J167:K167)+2*AVERAGE(L167:M167))/(SUM($J$2:$M$2)+5)+P167+Q167</f>
        <v>-0.71972061157133049</v>
      </c>
      <c r="P167">
        <f>VLOOKUP(D167,COND!$A$2:$B$35,2,FALSE)</f>
        <v>0</v>
      </c>
      <c r="Q167">
        <f>VLOOKUP(C167,COND!$D$2:$E$14,2,FALSE)</f>
        <v>-0.1</v>
      </c>
      <c r="R167" s="11">
        <f>STANDARDIZE(O167,AVERAGE($O$4:$O$203),STDEV($O$4:$O$203))</f>
        <v>-0.82361466564067254</v>
      </c>
      <c r="S167" s="14">
        <f>RANK(O167,$O$4:$O$1003)</f>
        <v>164</v>
      </c>
      <c r="T167" s="14">
        <f>RANK(R167,$R$4:$R$203)</f>
        <v>164</v>
      </c>
      <c r="U167">
        <f>IF(F167="",0,F167)+IF(G167="",0,G167)</f>
        <v>14.3</v>
      </c>
      <c r="V167">
        <f>MAX($U$4:$U$203)-U167</f>
        <v>111.00000000000001</v>
      </c>
      <c r="W167" t="e">
        <f>VLOOKUP(B167,Summary!$Q$3:$U$575,5,FALSE)</f>
        <v>#N/A</v>
      </c>
      <c r="X167" s="15" t="e">
        <f>AVERAGE(F167:G167)+AVERAGE(F167:G167)/(ABS(F167-G167))</f>
        <v>#VALUE!</v>
      </c>
      <c r="Y167" s="15" t="e">
        <f>AVERAGE(H167:I167)+AVERAGE(H167:I167)/(ABS(I167-H167))</f>
        <v>#VALUE!</v>
      </c>
    </row>
    <row r="168" spans="1:25" ht="15.75" thickBot="1">
      <c r="A168">
        <f>RANK($G168,$G$4:$G$1203)</f>
        <v>190</v>
      </c>
      <c r="B168" s="7" t="s">
        <v>747</v>
      </c>
      <c r="C168" t="str">
        <f>IF(ISNA(VLOOKUP($B168,Pitchers2!$B$1:$Y$1001,C$1,FALSE)),"",VLOOKUP($B168,Pitchers2!$B$1:$Y$1001,C$1,FALSE))</f>
        <v>MR</v>
      </c>
      <c r="D168">
        <f>IF(ISNA(VLOOKUP($B168,Pitchers2!$B$1:$Y$1001,D$1,FALSE)),"",VLOOKUP($B168,Pitchers2!$B$1:$Y$1001,D$1,FALSE)+1)</f>
        <v>26</v>
      </c>
      <c r="E168" t="str">
        <f>IF(ISNA(VLOOKUP($B168,Pitchers2!$B$1:$Y$1001,E$1,FALSE)),"",VLOOKUP($B168,Pitchers2!$B$1:$Y$1001,E$1,FALSE))</f>
        <v>PS</v>
      </c>
      <c r="F168" t="str">
        <f>IF(ISNA(VLOOKUP($B168,Pitchers1!$B$1:$Y$991,F$1,FALSE)),"",VLOOKUP($B168,Pitchers1!$B$1:$Y$991,F$1,FALSE))</f>
        <v/>
      </c>
      <c r="G168">
        <f>IF(ISNA(VLOOKUP($B168,Pitchers2!$B$1:$Y$1001,G$1,FALSE)),"",VLOOKUP($B168,Pitchers2!$B$1:$Y$1001,G$1,FALSE))</f>
        <v>5.5</v>
      </c>
      <c r="H168" s="16" t="str">
        <f>IF(ISNA(VLOOKUP($B168,Pitchers1!$B$1:$Y$991,H$1,FALSE)),"",VLOOKUP($B168,Pitchers1!$B$1:$Y$991,H$1,FALSE))</f>
        <v/>
      </c>
      <c r="I168" s="16">
        <f>IF(ISNA(VLOOKUP($B168,Pitchers2!$B$1:$Y$1001,I$1,FALSE)),"",VLOOKUP($B168,Pitchers2!$B$1:$Y$1001,I$1,FALSE))</f>
        <v>31</v>
      </c>
      <c r="J168" s="11">
        <f>IF(F168="",-1,(F168-AVERAGE(F$4:F$1003))/STDEV(F$4:F$1003))</f>
        <v>-1</v>
      </c>
      <c r="K168" s="11">
        <f>IF(G168="",-1,(G168-AVERAGE(G$4:G$1003))/STDEV(G$4:G$1003))</f>
        <v>-1.0591805780875887</v>
      </c>
      <c r="L168" s="11">
        <f>IF(H168="",-1,(H168-AVERAGE(H$4:H$1003))/STDEV(H$4:H$1003))</f>
        <v>-1</v>
      </c>
      <c r="M168" s="11">
        <f>IF(I168="",-1,(I168-AVERAGE(I$4:I$1003))/STDEV(I$4:I$1003))</f>
        <v>-1.3115961186169254</v>
      </c>
      <c r="N168" s="11">
        <f>($J$2*J168+$K$2*K168+$L$2*L168+$M$2*M168+3*AVERAGE(J168:K168)+2*AVERAGE(L168:M168))/(SUM($J$2:$M$2)+5)</f>
        <v>-1.1221993776306998</v>
      </c>
      <c r="O168" s="11">
        <f>($J$2*J168+$K$2*K168+$L$2*L168+$M$2*M168+3*AVERAGE(J168:K168)+2*AVERAGE(L168:M168))/(SUM($J$2:$M$2)+5)+P168+Q168</f>
        <v>-0.72219937763069975</v>
      </c>
      <c r="P168">
        <f>VLOOKUP(D168,COND!$A$2:$B$35,2,FALSE)</f>
        <v>0.5</v>
      </c>
      <c r="Q168">
        <f>VLOOKUP(C168,COND!$D$2:$E$14,2,FALSE)</f>
        <v>-0.1</v>
      </c>
      <c r="R168" s="11">
        <f>STANDARDIZE(O168,AVERAGE($O$4:$O$203),STDEV($O$4:$O$203))</f>
        <v>-0.82600112760859323</v>
      </c>
      <c r="S168" s="14">
        <f>RANK(O168,$O$4:$O$1003)</f>
        <v>165</v>
      </c>
      <c r="T168" s="14">
        <f>RANK(R168,$R$4:$R$203)</f>
        <v>165</v>
      </c>
      <c r="U168">
        <f>IF(F168="",0,F168)+IF(G168="",0,G168)</f>
        <v>5.5</v>
      </c>
      <c r="V168">
        <f>MAX($U$4:$U$203)-U168</f>
        <v>119.80000000000001</v>
      </c>
      <c r="W168" t="e">
        <f>VLOOKUP(B168,Summary!$Q$3:$U$575,5,FALSE)</f>
        <v>#N/A</v>
      </c>
      <c r="X168" s="15" t="e">
        <f>AVERAGE(F168:G168)+AVERAGE(F168:G168)/(ABS(F168-G168))</f>
        <v>#VALUE!</v>
      </c>
      <c r="Y168" s="15" t="e">
        <f>AVERAGE(H168:I168)+AVERAGE(H168:I168)/(ABS(I168-H168))</f>
        <v>#VALUE!</v>
      </c>
    </row>
    <row r="169" spans="1:25" ht="15.75" thickBot="1">
      <c r="A169">
        <f>RANK($G169,$G$4:$G$1203)</f>
        <v>105</v>
      </c>
      <c r="B169" s="7" t="s">
        <v>716</v>
      </c>
      <c r="C169" t="str">
        <f>IF(ISNA(VLOOKUP($B169,Pitchers2!$B$1:$Y$1001,C$1,FALSE)),"",VLOOKUP($B169,Pitchers2!$B$1:$Y$1001,C$1,FALSE))</f>
        <v>MR</v>
      </c>
      <c r="D169">
        <f>IF(ISNA(VLOOKUP($B169,Pitchers2!$B$1:$Y$1001,D$1,FALSE)),"",VLOOKUP($B169,Pitchers2!$B$1:$Y$1001,D$1,FALSE)+1)</f>
        <v>30</v>
      </c>
      <c r="E169" t="str">
        <f>IF(ISNA(VLOOKUP($B169,Pitchers2!$B$1:$Y$1001,E$1,FALSE)),"",VLOOKUP($B169,Pitchers2!$B$1:$Y$1001,E$1,FALSE))</f>
        <v>NJ</v>
      </c>
      <c r="F169" t="str">
        <f>IF(ISNA(VLOOKUP($B169,Pitchers1!$B$1:$Y$991,F$1,FALSE)),"",VLOOKUP($B169,Pitchers1!$B$1:$Y$991,F$1,FALSE))</f>
        <v/>
      </c>
      <c r="G169">
        <f>IF(ISNA(VLOOKUP($B169,Pitchers2!$B$1:$Y$1001,G$1,FALSE)),"",VLOOKUP($B169,Pitchers2!$B$1:$Y$1001,G$1,FALSE))</f>
        <v>16.5</v>
      </c>
      <c r="H169" s="16" t="str">
        <f>IF(ISNA(VLOOKUP($B169,Pitchers1!$B$1:$Y$991,H$1,FALSE)),"",VLOOKUP($B169,Pitchers1!$B$1:$Y$991,H$1,FALSE))</f>
        <v/>
      </c>
      <c r="I169" s="16">
        <f>IF(ISNA(VLOOKUP($B169,Pitchers2!$B$1:$Y$1001,I$1,FALSE)),"",VLOOKUP($B169,Pitchers2!$B$1:$Y$1001,I$1,FALSE))</f>
        <v>69.899999999999977</v>
      </c>
      <c r="J169" s="11">
        <f>IF(F169="",-1,(F169-AVERAGE(F$4:F$1003))/STDEV(F$4:F$1003))</f>
        <v>-1</v>
      </c>
      <c r="K169" s="11">
        <f>IF(G169="",-1,(G169-AVERAGE(G$4:G$1003))/STDEV(G$4:G$1003))</f>
        <v>-0.29685608703753724</v>
      </c>
      <c r="L169" s="11">
        <f>IF(H169="",-1,(H169-AVERAGE(H$4:H$1003))/STDEV(H$4:H$1003))</f>
        <v>-1</v>
      </c>
      <c r="M169" s="11">
        <f>IF(I169="",-1,(I169-AVERAGE(I$4:I$1003))/STDEV(I$4:I$1003))</f>
        <v>-0.97577087951144159</v>
      </c>
      <c r="N169" s="11">
        <f>($J$2*J169+$K$2*K169+$L$2*L169+$M$2*M169+3*AVERAGE(J169:K169)+2*AVERAGE(L169:M169))/(SUM($J$2:$M$2)+5)</f>
        <v>-0.72505199451792535</v>
      </c>
      <c r="O169" s="11">
        <f>($J$2*J169+$K$2*K169+$L$2*L169+$M$2*M169+3*AVERAGE(J169:K169)+2*AVERAGE(L169:M169))/(SUM($J$2:$M$2)+5)+P169+Q169</f>
        <v>-0.72505199451792535</v>
      </c>
      <c r="P169">
        <f>VLOOKUP(D169,COND!$A$2:$B$35,2,FALSE)</f>
        <v>0.1</v>
      </c>
      <c r="Q169">
        <f>VLOOKUP(C169,COND!$D$2:$E$14,2,FALSE)</f>
        <v>-0.1</v>
      </c>
      <c r="R169" s="11">
        <f>STANDARDIZE(O169,AVERAGE($O$4:$O$203),STDEV($O$4:$O$203))</f>
        <v>-0.82874751897726662</v>
      </c>
      <c r="S169" s="14">
        <f>RANK(O169,$O$4:$O$1003)</f>
        <v>166</v>
      </c>
      <c r="T169" s="14">
        <f>RANK(R169,$R$4:$R$203)</f>
        <v>166</v>
      </c>
      <c r="U169">
        <f>IF(F169="",0,F169)+IF(G169="",0,G169)</f>
        <v>16.5</v>
      </c>
      <c r="V169">
        <f>MAX($U$4:$U$203)-U169</f>
        <v>108.80000000000001</v>
      </c>
      <c r="W169" t="e">
        <f>VLOOKUP(B169,Summary!$Q$3:$U$575,5,FALSE)</f>
        <v>#N/A</v>
      </c>
      <c r="X169" s="15" t="e">
        <f>AVERAGE(F169:G169)+AVERAGE(F169:G169)/(ABS(F169-G169))</f>
        <v>#VALUE!</v>
      </c>
      <c r="Y169" s="15" t="e">
        <f>AVERAGE(H169:I169)+AVERAGE(H169:I169)/(ABS(I169-H169))</f>
        <v>#VALUE!</v>
      </c>
    </row>
    <row r="170" spans="1:25" ht="15.75" thickBot="1">
      <c r="A170">
        <f>RANK($G170,$G$4:$G$1203)</f>
        <v>156</v>
      </c>
      <c r="B170" s="7" t="s">
        <v>513</v>
      </c>
      <c r="C170" t="str">
        <f>IF(ISNA(VLOOKUP($B170,Pitchers2!$B$1:$Y$1001,C$1,FALSE)),"",VLOOKUP($B170,Pitchers2!$B$1:$Y$1001,C$1,FALSE))</f>
        <v>SP</v>
      </c>
      <c r="D170">
        <f>IF(ISNA(VLOOKUP($B170,Pitchers2!$B$1:$Y$1001,D$1,FALSE)),"",VLOOKUP($B170,Pitchers2!$B$1:$Y$1001,D$1,FALSE)+1)</f>
        <v>30</v>
      </c>
      <c r="E170" t="str">
        <f>IF(ISNA(VLOOKUP($B170,Pitchers2!$B$1:$Y$1001,E$1,FALSE)),"",VLOOKUP($B170,Pitchers2!$B$1:$Y$1001,E$1,FALSE))</f>
        <v>ARL</v>
      </c>
      <c r="F170" t="str">
        <f>IF(ISNA(VLOOKUP($B170,Pitchers1!$B$1:$Y$991,F$1,FALSE)),"",VLOOKUP($B170,Pitchers1!$B$1:$Y$991,F$1,FALSE))</f>
        <v/>
      </c>
      <c r="G170">
        <f>IF(ISNA(VLOOKUP($B170,Pitchers2!$B$1:$Y$1001,G$1,FALSE)),"",VLOOKUP($B170,Pitchers2!$B$1:$Y$1001,G$1,FALSE))</f>
        <v>8.9</v>
      </c>
      <c r="H170" s="16" t="str">
        <f>IF(ISNA(VLOOKUP($B170,Pitchers1!$B$1:$Y$991,H$1,FALSE)),"",VLOOKUP($B170,Pitchers1!$B$1:$Y$991,H$1,FALSE))</f>
        <v/>
      </c>
      <c r="I170" s="16">
        <f>IF(ISNA(VLOOKUP($B170,Pitchers2!$B$1:$Y$1001,I$1,FALSE)),"",VLOOKUP($B170,Pitchers2!$B$1:$Y$1001,I$1,FALSE))</f>
        <v>32</v>
      </c>
      <c r="J170" s="11">
        <f>IF(F170="",-1,(F170-AVERAGE(F$4:F$1003))/STDEV(F$4:F$1003))</f>
        <v>-1</v>
      </c>
      <c r="K170" s="11">
        <f>IF(G170="",-1,(G170-AVERAGE(G$4:G$1003))/STDEV(G$4:G$1003))</f>
        <v>-0.82355300812666377</v>
      </c>
      <c r="L170" s="11">
        <f>IF(H170="",-1,(H170-AVERAGE(H$4:H$1003))/STDEV(H$4:H$1003))</f>
        <v>-1</v>
      </c>
      <c r="M170" s="11">
        <f>IF(I170="",-1,(I170-AVERAGE(I$4:I$1003))/STDEV(I$4:I$1003))</f>
        <v>-1.3029630790512317</v>
      </c>
      <c r="N170" s="11">
        <f>($J$2*J170+$K$2*K170+$L$2*L170+$M$2*M170+3*AVERAGE(J170:K170)+2*AVERAGE(L170:M170))/(SUM($J$2:$M$2)+5)</f>
        <v>-1.0298983283845264</v>
      </c>
      <c r="O170" s="11">
        <f>($J$2*J170+$K$2*K170+$L$2*L170+$M$2*M170+3*AVERAGE(J170:K170)+2*AVERAGE(L170:M170))/(SUM($J$2:$M$2)+5)+P170+Q170</f>
        <v>-0.7298983283845264</v>
      </c>
      <c r="P170">
        <f>VLOOKUP(D170,COND!$A$2:$B$35,2,FALSE)</f>
        <v>0.1</v>
      </c>
      <c r="Q170">
        <f>VLOOKUP(C170,COND!$D$2:$E$14,2,FALSE)</f>
        <v>0.2</v>
      </c>
      <c r="R170" s="11">
        <f>STANDARDIZE(O170,AVERAGE($O$4:$O$203),STDEV($O$4:$O$203))</f>
        <v>-0.83341338545255339</v>
      </c>
      <c r="S170" s="14">
        <f>RANK(O170,$O$4:$O$1003)</f>
        <v>167</v>
      </c>
      <c r="T170" s="14">
        <f>RANK(R170,$R$4:$R$203)</f>
        <v>167</v>
      </c>
      <c r="U170">
        <f>IF(F170="",0,F170)+IF(G170="",0,G170)</f>
        <v>8.9</v>
      </c>
      <c r="V170">
        <f>MAX($U$4:$U$203)-U170</f>
        <v>116.4</v>
      </c>
      <c r="W170" t="e">
        <f>VLOOKUP(B170,Summary!$Q$3:$U$575,5,FALSE)</f>
        <v>#N/A</v>
      </c>
      <c r="X170" s="15" t="e">
        <f>AVERAGE(F170:G170)+AVERAGE(F170:G170)/(ABS(F170-G170))</f>
        <v>#VALUE!</v>
      </c>
      <c r="Y170" s="15" t="e">
        <f>AVERAGE(H170:I170)+AVERAGE(H170:I170)/(ABS(I170-H170))</f>
        <v>#VALUE!</v>
      </c>
    </row>
    <row r="171" spans="1:25" ht="15.75" thickBot="1">
      <c r="A171">
        <f>RANK($G171,$G$4:$G$1203)</f>
        <v>130</v>
      </c>
      <c r="B171" s="7" t="s">
        <v>722</v>
      </c>
      <c r="C171" t="str">
        <f>IF(ISNA(VLOOKUP($B171,Pitchers2!$B$1:$Y$1001,C$1,FALSE)),"",VLOOKUP($B171,Pitchers2!$B$1:$Y$1001,C$1,FALSE))</f>
        <v>MR</v>
      </c>
      <c r="D171">
        <f>IF(ISNA(VLOOKUP($B171,Pitchers2!$B$1:$Y$1001,D$1,FALSE)),"",VLOOKUP($B171,Pitchers2!$B$1:$Y$1001,D$1,FALSE)+1)</f>
        <v>28</v>
      </c>
      <c r="E171" t="str">
        <f>IF(ISNA(VLOOKUP($B171,Pitchers2!$B$1:$Y$1001,E$1,FALSE)),"",VLOOKUP($B171,Pitchers2!$B$1:$Y$1001,E$1,FALSE))</f>
        <v>CON</v>
      </c>
      <c r="F171" t="str">
        <f>IF(ISNA(VLOOKUP($B171,Pitchers1!$B$1:$Y$991,F$1,FALSE)),"",VLOOKUP($B171,Pitchers1!$B$1:$Y$991,F$1,FALSE))</f>
        <v/>
      </c>
      <c r="G171">
        <f>IF(ISNA(VLOOKUP($B171,Pitchers2!$B$1:$Y$1001,G$1,FALSE)),"",VLOOKUP($B171,Pitchers2!$B$1:$Y$1001,G$1,FALSE))</f>
        <v>12.3</v>
      </c>
      <c r="H171" s="16" t="str">
        <f>IF(ISNA(VLOOKUP($B171,Pitchers1!$B$1:$Y$991,H$1,FALSE)),"",VLOOKUP($B171,Pitchers1!$B$1:$Y$991,H$1,FALSE))</f>
        <v/>
      </c>
      <c r="I171" s="16">
        <f>IF(ISNA(VLOOKUP($B171,Pitchers2!$B$1:$Y$1001,I$1,FALSE)),"",VLOOKUP($B171,Pitchers2!$B$1:$Y$1001,I$1,FALSE))</f>
        <v>33</v>
      </c>
      <c r="J171" s="11">
        <f>IF(F171="",-1,(F171-AVERAGE(F$4:F$1003))/STDEV(F$4:F$1003))</f>
        <v>-1</v>
      </c>
      <c r="K171" s="11">
        <f>IF(G171="",-1,(G171-AVERAGE(G$4:G$1003))/STDEV(G$4:G$1003))</f>
        <v>-0.58792543816573872</v>
      </c>
      <c r="L171" s="11">
        <f>IF(H171="",-1,(H171-AVERAGE(H$4:H$1003))/STDEV(H$4:H$1003))</f>
        <v>-1</v>
      </c>
      <c r="M171" s="11">
        <f>IF(I171="",-1,(I171-AVERAGE(I$4:I$1003))/STDEV(I$4:I$1003))</f>
        <v>-1.2943300394855382</v>
      </c>
      <c r="N171" s="11">
        <f>($J$2*J171+$K$2*K171+$L$2*L171+$M$2*M171+3*AVERAGE(J171:K171)+2*AVERAGE(L171:M171))/(SUM($J$2:$M$2)+5)</f>
        <v>-0.93759727913835278</v>
      </c>
      <c r="O171" s="11">
        <f>($J$2*J171+$K$2*K171+$L$2*L171+$M$2*M171+3*AVERAGE(J171:K171)+2*AVERAGE(L171:M171))/(SUM($J$2:$M$2)+5)+P171+Q171</f>
        <v>-0.73759727913835282</v>
      </c>
      <c r="P171">
        <f>VLOOKUP(D171,COND!$A$2:$B$35,2,FALSE)</f>
        <v>0.3</v>
      </c>
      <c r="Q171">
        <f>VLOOKUP(C171,COND!$D$2:$E$14,2,FALSE)</f>
        <v>-0.1</v>
      </c>
      <c r="R171" s="11">
        <f>STANDARDIZE(O171,AVERAGE($O$4:$O$203),STDEV($O$4:$O$203))</f>
        <v>-0.84082564329651321</v>
      </c>
      <c r="S171" s="14">
        <f>RANK(O171,$O$4:$O$1003)</f>
        <v>168</v>
      </c>
      <c r="T171" s="14">
        <f>RANK(R171,$R$4:$R$203)</f>
        <v>168</v>
      </c>
      <c r="U171">
        <f>IF(F171="",0,F171)+IF(G171="",0,G171)</f>
        <v>12.3</v>
      </c>
      <c r="V171">
        <f>MAX($U$4:$U$203)-U171</f>
        <v>113.00000000000001</v>
      </c>
      <c r="W171" t="e">
        <f>VLOOKUP(B171,Summary!$Q$3:$U$575,5,FALSE)</f>
        <v>#N/A</v>
      </c>
      <c r="X171" s="15" t="e">
        <f>AVERAGE(F171:G171)+AVERAGE(F171:G171)/(ABS(F171-G171))</f>
        <v>#VALUE!</v>
      </c>
      <c r="Y171" s="15" t="e">
        <f>AVERAGE(H171:I171)+AVERAGE(H171:I171)/(ABS(I171-H171))</f>
        <v>#VALUE!</v>
      </c>
    </row>
    <row r="172" spans="1:25" ht="15.75" thickBot="1">
      <c r="A172">
        <f>RANK($G172,$G$4:$G$1203)</f>
        <v>133</v>
      </c>
      <c r="B172" s="7" t="s">
        <v>410</v>
      </c>
      <c r="C172" t="str">
        <f>IF(ISNA(VLOOKUP($B172,Pitchers2!$B$1:$Y$1001,C$1,FALSE)),"",VLOOKUP($B172,Pitchers2!$B$1:$Y$1001,C$1,FALSE))</f>
        <v>MR</v>
      </c>
      <c r="D172">
        <f>IF(ISNA(VLOOKUP($B172,Pitchers2!$B$1:$Y$1001,D$1,FALSE)),"",VLOOKUP($B172,Pitchers2!$B$1:$Y$1001,D$1,FALSE)+1)</f>
        <v>29</v>
      </c>
      <c r="E172" t="str">
        <f>IF(ISNA(VLOOKUP($B172,Pitchers2!$B$1:$Y$1001,E$1,FALSE)),"",VLOOKUP($B172,Pitchers2!$B$1:$Y$1001,E$1,FALSE))</f>
        <v>NO</v>
      </c>
      <c r="F172" t="str">
        <f>IF(ISNA(VLOOKUP($B172,Pitchers1!$B$1:$Y$991,F$1,FALSE)),"",VLOOKUP($B172,Pitchers1!$B$1:$Y$991,F$1,FALSE))</f>
        <v/>
      </c>
      <c r="G172">
        <f>IF(ISNA(VLOOKUP($B172,Pitchers2!$B$1:$Y$1001,G$1,FALSE)),"",VLOOKUP($B172,Pitchers2!$B$1:$Y$1001,G$1,FALSE))</f>
        <v>11.7</v>
      </c>
      <c r="H172" s="16" t="str">
        <f>IF(ISNA(VLOOKUP($B172,Pitchers1!$B$1:$Y$991,H$1,FALSE)),"",VLOOKUP($B172,Pitchers1!$B$1:$Y$991,H$1,FALSE))</f>
        <v/>
      </c>
      <c r="I172" s="16">
        <f>IF(ISNA(VLOOKUP($B172,Pitchers2!$B$1:$Y$1001,I$1,FALSE)),"",VLOOKUP($B172,Pitchers2!$B$1:$Y$1001,I$1,FALSE))</f>
        <v>74.100000000000023</v>
      </c>
      <c r="J172" s="11">
        <f>IF(F172="",-1,(F172-AVERAGE(F$4:F$1003))/STDEV(F$4:F$1003))</f>
        <v>-1</v>
      </c>
      <c r="K172" s="11">
        <f>IF(G172="",-1,(G172-AVERAGE(G$4:G$1003))/STDEV(G$4:G$1003))</f>
        <v>-0.62950677404119615</v>
      </c>
      <c r="L172" s="11">
        <f>IF(H172="",-1,(H172-AVERAGE(H$4:H$1003))/STDEV(H$4:H$1003))</f>
        <v>-1</v>
      </c>
      <c r="M172" s="11">
        <f>IF(I172="",-1,(I172-AVERAGE(I$4:I$1003))/STDEV(I$4:I$1003))</f>
        <v>-0.93951211333552775</v>
      </c>
      <c r="N172" s="11">
        <f>($J$2*J172+$K$2*K172+$L$2*L172+$M$2*M172+3*AVERAGE(J172:K172)+2*AVERAGE(L172:M172))/(SUM($J$2:$M$2)+5)</f>
        <v>-0.83985645040302348</v>
      </c>
      <c r="O172" s="11">
        <f>($J$2*J172+$K$2*K172+$L$2*L172+$M$2*M172+3*AVERAGE(J172:K172)+2*AVERAGE(L172:M172))/(SUM($J$2:$M$2)+5)+P172+Q172</f>
        <v>-0.7398564504030235</v>
      </c>
      <c r="P172">
        <f>VLOOKUP(D172,COND!$A$2:$B$35,2,FALSE)</f>
        <v>0.2</v>
      </c>
      <c r="Q172">
        <f>VLOOKUP(C172,COND!$D$2:$E$14,2,FALSE)</f>
        <v>-0.1</v>
      </c>
      <c r="R172" s="11">
        <f>STANDARDIZE(O172,AVERAGE($O$4:$O$203),STDEV($O$4:$O$203))</f>
        <v>-0.84300068772306469</v>
      </c>
      <c r="S172" s="14">
        <f>RANK(O172,$O$4:$O$1003)</f>
        <v>169</v>
      </c>
      <c r="T172" s="14">
        <f>RANK(R172,$R$4:$R$203)</f>
        <v>169</v>
      </c>
      <c r="U172">
        <f>IF(F172="",0,F172)+IF(G172="",0,G172)</f>
        <v>11.7</v>
      </c>
      <c r="V172">
        <f>MAX($U$4:$U$203)-U172</f>
        <v>113.60000000000001</v>
      </c>
      <c r="W172" t="e">
        <f>VLOOKUP(B172,Summary!$Q$3:$U$575,5,FALSE)</f>
        <v>#N/A</v>
      </c>
      <c r="X172" s="15" t="e">
        <f>AVERAGE(F172:G172)+AVERAGE(F172:G172)/(ABS(F172-G172))</f>
        <v>#VALUE!</v>
      </c>
      <c r="Y172" s="15" t="e">
        <f>AVERAGE(H172:I172)+AVERAGE(H172:I172)/(ABS(I172-H172))</f>
        <v>#VALUE!</v>
      </c>
    </row>
    <row r="173" spans="1:25" ht="15.75" thickBot="1">
      <c r="A173">
        <f>RANK($G173,$G$4:$G$1203)</f>
        <v>136</v>
      </c>
      <c r="B173" s="7" t="s">
        <v>534</v>
      </c>
      <c r="C173" t="str">
        <f>IF(ISNA(VLOOKUP($B173,Pitchers2!$B$1:$Y$1001,C$1,FALSE)),"",VLOOKUP($B173,Pitchers2!$B$1:$Y$1001,C$1,FALSE))</f>
        <v>CL</v>
      </c>
      <c r="D173">
        <f>IF(ISNA(VLOOKUP($B173,Pitchers2!$B$1:$Y$1001,D$1,FALSE)),"",VLOOKUP($B173,Pitchers2!$B$1:$Y$1001,D$1,FALSE)+1)</f>
        <v>36</v>
      </c>
      <c r="E173" t="str">
        <f>IF(ISNA(VLOOKUP($B173,Pitchers2!$B$1:$Y$1001,E$1,FALSE)),"",VLOOKUP($B173,Pitchers2!$B$1:$Y$1001,E$1,FALSE))</f>
        <v>FLA</v>
      </c>
      <c r="F173">
        <f>IF(ISNA(VLOOKUP($B173,Pitchers1!$B$1:$Y$991,F$1,FALSE)),"",VLOOKUP($B173,Pitchers1!$B$1:$Y$991,F$1,FALSE))</f>
        <v>20.8</v>
      </c>
      <c r="G173">
        <f>IF(ISNA(VLOOKUP($B173,Pitchers2!$B$1:$Y$1001,G$1,FALSE)),"",VLOOKUP($B173,Pitchers2!$B$1:$Y$1001,G$1,FALSE))</f>
        <v>11.6</v>
      </c>
      <c r="H173" s="16">
        <f>IF(ISNA(VLOOKUP($B173,Pitchers1!$B$1:$Y$991,H$1,FALSE)),"",VLOOKUP($B173,Pitchers1!$B$1:$Y$991,H$1,FALSE))</f>
        <v>297.10000000000002</v>
      </c>
      <c r="I173" s="16">
        <f>IF(ISNA(VLOOKUP($B173,Pitchers2!$B$1:$Y$1001,I$1,FALSE)),"",VLOOKUP($B173,Pitchers2!$B$1:$Y$1001,I$1,FALSE))</f>
        <v>333</v>
      </c>
      <c r="J173" s="11">
        <f>IF(F173="",-1,(F173-AVERAGE(F$4:F$1003))/STDEV(F$4:F$1003))</f>
        <v>-0.13454357859336716</v>
      </c>
      <c r="K173" s="11">
        <f>IF(G173="",-1,(G173-AVERAGE(G$4:G$1003))/STDEV(G$4:G$1003))</f>
        <v>-0.63643699668710563</v>
      </c>
      <c r="L173" s="11">
        <f>IF(H173="",-1,(H173-AVERAGE(H$4:H$1003))/STDEV(H$4:H$1003))</f>
        <v>0.90839441626670037</v>
      </c>
      <c r="M173" s="11">
        <f>IF(I173="",-1,(I173-AVERAGE(I$4:I$1003))/STDEV(I$4:I$1003))</f>
        <v>1.295581830222565</v>
      </c>
      <c r="N173" s="11">
        <f>($J$2*J173+$K$2*K173+$L$2*L173+$M$2*M173+3*AVERAGE(J173:K173)+2*AVERAGE(L173:M173))/(SUM($J$2:$M$2)+5)</f>
        <v>0.2575296127353186</v>
      </c>
      <c r="O173" s="11">
        <f>($J$2*J173+$K$2*K173+$L$2*L173+$M$2*M173+3*AVERAGE(J173:K173)+2*AVERAGE(L173:M173))/(SUM($J$2:$M$2)+5)+P173+Q173</f>
        <v>-0.7424703872646814</v>
      </c>
      <c r="P173">
        <f>VLOOKUP(D173,COND!$A$2:$B$35,2,FALSE)</f>
        <v>-1</v>
      </c>
      <c r="Q173">
        <f>VLOOKUP(C173,COND!$D$2:$E$14,2,FALSE)</f>
        <v>0</v>
      </c>
      <c r="R173" s="11">
        <f>STANDARDIZE(O173,AVERAGE($O$4:$O$203),STDEV($O$4:$O$203))</f>
        <v>-0.84551728701379403</v>
      </c>
      <c r="S173" s="14">
        <f>RANK(O173,$O$4:$O$1003)</f>
        <v>170</v>
      </c>
      <c r="T173" s="14">
        <f>RANK(R173,$R$4:$R$203)</f>
        <v>170</v>
      </c>
      <c r="U173">
        <f>IF(F173="",0,F173)+IF(G173="",0,G173)</f>
        <v>32.4</v>
      </c>
      <c r="V173">
        <f>MAX($U$4:$U$203)-U173</f>
        <v>92.9</v>
      </c>
      <c r="W173" t="e">
        <f>VLOOKUP(B173,Summary!$Q$3:$U$575,5,FALSE)</f>
        <v>#N/A</v>
      </c>
      <c r="X173" s="15">
        <f>AVERAGE(F173:G173)+AVERAGE(F173:G173)/(ABS(F173-G173))</f>
        <v>17.96086956521739</v>
      </c>
      <c r="Y173" s="15">
        <f>AVERAGE(H173:I173)+AVERAGE(H173:I173)/(ABS(I173-H173))</f>
        <v>323.82576601671309</v>
      </c>
    </row>
    <row r="174" spans="1:25" ht="15.75" thickBot="1">
      <c r="A174">
        <f>RANK($G174,$G$4:$G$1203)</f>
        <v>169</v>
      </c>
      <c r="B174" s="4" t="s">
        <v>565</v>
      </c>
      <c r="C174" t="str">
        <f>IF(ISNA(VLOOKUP($B174,Pitchers2!$B$1:$Y$1001,C$1,FALSE)),"",VLOOKUP($B174,Pitchers2!$B$1:$Y$1001,C$1,FALSE))</f>
        <v>MR</v>
      </c>
      <c r="D174">
        <f>IF(ISNA(VLOOKUP($B174,Pitchers2!$B$1:$Y$1001,D$1,FALSE)),"",VLOOKUP($B174,Pitchers2!$B$1:$Y$1001,D$1,FALSE)+1)</f>
        <v>29</v>
      </c>
      <c r="E174" t="str">
        <f>IF(ISNA(VLOOKUP($B174,Pitchers2!$B$1:$Y$1001,E$1,FALSE)),"",VLOOKUP($B174,Pitchers2!$B$1:$Y$1001,E$1,FALSE))</f>
        <v>CON</v>
      </c>
      <c r="F174">
        <f>IF(ISNA(VLOOKUP($B174,Pitchers1!$B$1:$Y$991,F$1,FALSE)),"",VLOOKUP($B174,Pitchers1!$B$1:$Y$991,F$1,FALSE))</f>
        <v>7.2</v>
      </c>
      <c r="G174">
        <f>IF(ISNA(VLOOKUP($B174,Pitchers2!$B$1:$Y$1001,G$1,FALSE)),"",VLOOKUP($B174,Pitchers2!$B$1:$Y$1001,G$1,FALSE))</f>
        <v>8</v>
      </c>
      <c r="H174" s="16">
        <f>IF(ISNA(VLOOKUP($B174,Pitchers1!$B$1:$Y$991,H$1,FALSE)),"",VLOOKUP($B174,Pitchers1!$B$1:$Y$991,H$1,FALSE))</f>
        <v>107.09999999999991</v>
      </c>
      <c r="I174" s="16">
        <f>IF(ISNA(VLOOKUP($B174,Pitchers2!$B$1:$Y$1001,I$1,FALSE)),"",VLOOKUP($B174,Pitchers2!$B$1:$Y$1001,I$1,FALSE))</f>
        <v>110</v>
      </c>
      <c r="J174" s="11">
        <f>IF(F174="",-1,(F174-AVERAGE(F$4:F$1003))/STDEV(F$4:F$1003))</f>
        <v>-1.1988715618819878</v>
      </c>
      <c r="K174" s="11">
        <f>IF(G174="",-1,(G174-AVERAGE(G$4:G$1003))/STDEV(G$4:G$1003))</f>
        <v>-0.88592501193984985</v>
      </c>
      <c r="L174" s="11">
        <f>IF(H174="",-1,(H174-AVERAGE(H$4:H$1003))/STDEV(H$4:H$1003))</f>
        <v>-0.79385959875098522</v>
      </c>
      <c r="M174" s="11">
        <f>IF(I174="",-1,(I174-AVERAGE(I$4:I$1003))/STDEV(I$4:I$1003))</f>
        <v>-0.62958599292712492</v>
      </c>
      <c r="N174" s="11">
        <f>($J$2*J174+$K$2*K174+$L$2*L174+$M$2*M174+3*AVERAGE(J174:K174)+2*AVERAGE(L174:M174))/(SUM($J$2:$M$2)+5)</f>
        <v>-0.84917905526269888</v>
      </c>
      <c r="O174" s="11">
        <f>($J$2*J174+$K$2*K174+$L$2*L174+$M$2*M174+3*AVERAGE(J174:K174)+2*AVERAGE(L174:M174))/(SUM($J$2:$M$2)+5)+P174+Q174</f>
        <v>-0.74917905526269879</v>
      </c>
      <c r="P174">
        <f>VLOOKUP(D174,COND!$A$2:$B$35,2,FALSE)</f>
        <v>0.2</v>
      </c>
      <c r="Q174">
        <f>VLOOKUP(C174,COND!$D$2:$E$14,2,FALSE)</f>
        <v>-0.1</v>
      </c>
      <c r="R174" s="11">
        <f>STANDARDIZE(O174,AVERAGE($O$4:$O$203),STDEV($O$4:$O$203))</f>
        <v>-0.85197613817167583</v>
      </c>
      <c r="S174" s="14">
        <f>RANK(O174,$O$4:$O$1003)</f>
        <v>171</v>
      </c>
      <c r="T174" s="14">
        <f>RANK(R174,$R$4:$R$203)</f>
        <v>171</v>
      </c>
      <c r="U174">
        <f>IF(F174="",0,F174)+IF(G174="",0,G174)</f>
        <v>15.2</v>
      </c>
      <c r="V174">
        <f>MAX($U$4:$U$203)-U174</f>
        <v>110.10000000000001</v>
      </c>
      <c r="W174" t="e">
        <f>VLOOKUP(B174,Summary!$Q$3:$U$575,5,FALSE)</f>
        <v>#N/A</v>
      </c>
      <c r="X174" s="15">
        <f>AVERAGE(F174:G174)+AVERAGE(F174:G174)/(ABS(F174-G174))</f>
        <v>17.100000000000001</v>
      </c>
      <c r="Y174" s="15">
        <f>AVERAGE(H174:I174)+AVERAGE(H174:I174)/(ABS(I174-H174))</f>
        <v>145.98103448275739</v>
      </c>
    </row>
    <row r="175" spans="1:25" ht="15.75" thickBot="1">
      <c r="A175">
        <f>RANK($G175,$G$4:$G$1203)</f>
        <v>184</v>
      </c>
      <c r="B175" s="4" t="s">
        <v>256</v>
      </c>
      <c r="C175" t="str">
        <f>IF(ISNA(VLOOKUP($B175,Pitchers2!$B$1:$Y$1001,C$1,FALSE)),"",VLOOKUP($B175,Pitchers2!$B$1:$Y$1001,C$1,FALSE))</f>
        <v>SP</v>
      </c>
      <c r="D175">
        <f>IF(ISNA(VLOOKUP($B175,Pitchers2!$B$1:$Y$1001,D$1,FALSE)),"",VLOOKUP($B175,Pitchers2!$B$1:$Y$1001,D$1,FALSE)+1)</f>
        <v>31</v>
      </c>
      <c r="E175" t="str">
        <f>IF(ISNA(VLOOKUP($B175,Pitchers2!$B$1:$Y$1001,E$1,FALSE)),"",VLOOKUP($B175,Pitchers2!$B$1:$Y$1001,E$1,FALSE))</f>
        <v>OMA</v>
      </c>
      <c r="F175">
        <f>IF(ISNA(VLOOKUP($B175,Pitchers1!$B$1:$Y$991,F$1,FALSE)),"",VLOOKUP($B175,Pitchers1!$B$1:$Y$991,F$1,FALSE))</f>
        <v>16.5</v>
      </c>
      <c r="G175">
        <f>IF(ISNA(VLOOKUP($B175,Pitchers2!$B$1:$Y$1001,G$1,FALSE)),"",VLOOKUP($B175,Pitchers2!$B$1:$Y$1001,G$1,FALSE))</f>
        <v>6.3</v>
      </c>
      <c r="H175" s="16">
        <f>IF(ISNA(VLOOKUP($B175,Pitchers1!$B$1:$Y$991,H$1,FALSE)),"",VLOOKUP($B175,Pitchers1!$B$1:$Y$991,H$1,FALSE))</f>
        <v>102.10000000000002</v>
      </c>
      <c r="I175" s="16">
        <f>IF(ISNA(VLOOKUP($B175,Pitchers2!$B$1:$Y$1001,I$1,FALSE)),"",VLOOKUP($B175,Pitchers2!$B$1:$Y$1001,I$1,FALSE))</f>
        <v>39.899999999999977</v>
      </c>
      <c r="J175" s="11">
        <f>IF(F175="",-1,(F175-AVERAGE(F$4:F$1003))/STDEV(F$4:F$1003))</f>
        <v>-0.47105904389785752</v>
      </c>
      <c r="K175" s="11">
        <f>IF(G175="",-1,(G175-AVERAGE(G$4:G$1003))/STDEV(G$4:G$1003))</f>
        <v>-1.0037387969203122</v>
      </c>
      <c r="L175" s="11">
        <f>IF(H175="",-1,(H175-AVERAGE(H$4:H$1003))/STDEV(H$4:H$1003))</f>
        <v>-0.83865575704092332</v>
      </c>
      <c r="M175" s="11">
        <f>IF(I175="",-1,(I175-AVERAGE(I$4:I$1003))/STDEV(I$4:I$1003))</f>
        <v>-1.2347620664822518</v>
      </c>
      <c r="N175" s="11">
        <f>($J$2*J175+$K$2*K175+$L$2*L175+$M$2*M175+3*AVERAGE(J175:K175)+2*AVERAGE(L175:M175))/(SUM($J$2:$M$2)+5)</f>
        <v>-0.96197392285056438</v>
      </c>
      <c r="O175" s="11">
        <f>($J$2*J175+$K$2*K175+$L$2*L175+$M$2*M175+3*AVERAGE(J175:K175)+2*AVERAGE(L175:M175))/(SUM($J$2:$M$2)+5)+P175+Q175</f>
        <v>-0.76197392285056442</v>
      </c>
      <c r="P175">
        <f>VLOOKUP(D175,COND!$A$2:$B$35,2,FALSE)</f>
        <v>0</v>
      </c>
      <c r="Q175">
        <f>VLOOKUP(C175,COND!$D$2:$E$14,2,FALSE)</f>
        <v>0.2</v>
      </c>
      <c r="R175" s="11">
        <f>STANDARDIZE(O175,AVERAGE($O$4:$O$203),STDEV($O$4:$O$203))</f>
        <v>-0.86429455150786316</v>
      </c>
      <c r="S175" s="14">
        <f>RANK(O175,$O$4:$O$1003)</f>
        <v>172</v>
      </c>
      <c r="T175" s="14">
        <f>RANK(R175,$R$4:$R$203)</f>
        <v>172</v>
      </c>
      <c r="U175">
        <f>IF(F175="",0,F175)+IF(G175="",0,G175)</f>
        <v>22.8</v>
      </c>
      <c r="V175">
        <f>MAX($U$4:$U$203)-U175</f>
        <v>102.50000000000001</v>
      </c>
      <c r="W175" t="e">
        <f>VLOOKUP(B175,Summary!$Q$3:$U$575,5,FALSE)</f>
        <v>#N/A</v>
      </c>
      <c r="X175" s="15">
        <f>AVERAGE(F175:G175)+AVERAGE(F175:G175)/(ABS(F175-G175))</f>
        <v>12.517647058823529</v>
      </c>
      <c r="Y175" s="15">
        <f>AVERAGE(H175:I175)+AVERAGE(H175:I175)/(ABS(I175-H175))</f>
        <v>72.141479099678449</v>
      </c>
    </row>
    <row r="176" spans="1:25" ht="15.75" thickBot="1">
      <c r="A176">
        <f>RANK($G176,$G$4:$G$1203)</f>
        <v>161</v>
      </c>
      <c r="B176" s="4" t="s">
        <v>735</v>
      </c>
      <c r="C176" t="str">
        <f>IF(ISNA(VLOOKUP($B176,Pitchers2!$B$1:$Y$1001,C$1,FALSE)),"",VLOOKUP($B176,Pitchers2!$B$1:$Y$1001,C$1,FALSE))</f>
        <v>MR</v>
      </c>
      <c r="D176">
        <f>IF(ISNA(VLOOKUP($B176,Pitchers2!$B$1:$Y$1001,D$1,FALSE)),"",VLOOKUP($B176,Pitchers2!$B$1:$Y$1001,D$1,FALSE)+1)</f>
        <v>28</v>
      </c>
      <c r="E176" t="str">
        <f>IF(ISNA(VLOOKUP($B176,Pitchers2!$B$1:$Y$1001,E$1,FALSE)),"",VLOOKUP($B176,Pitchers2!$B$1:$Y$1001,E$1,FALSE))</f>
        <v>LON</v>
      </c>
      <c r="F176" t="str">
        <f>IF(ISNA(VLOOKUP($B176,Pitchers1!$B$1:$Y$991,F$1,FALSE)),"",VLOOKUP($B176,Pitchers1!$B$1:$Y$991,F$1,FALSE))</f>
        <v/>
      </c>
      <c r="G176">
        <f>IF(ISNA(VLOOKUP($B176,Pitchers2!$B$1:$Y$1001,G$1,FALSE)),"",VLOOKUP($B176,Pitchers2!$B$1:$Y$1001,G$1,FALSE))</f>
        <v>8.6</v>
      </c>
      <c r="H176" s="16" t="str">
        <f>IF(ISNA(VLOOKUP($B176,Pitchers1!$B$1:$Y$991,H$1,FALSE)),"",VLOOKUP($B176,Pitchers1!$B$1:$Y$991,H$1,FALSE))</f>
        <v/>
      </c>
      <c r="I176" s="16">
        <f>IF(ISNA(VLOOKUP($B176,Pitchers2!$B$1:$Y$1001,I$1,FALSE)),"",VLOOKUP($B176,Pitchers2!$B$1:$Y$1001,I$1,FALSE))</f>
        <v>42.899999999999977</v>
      </c>
      <c r="J176" s="11">
        <f>IF(F176="",-1,(F176-AVERAGE(F$4:F$1003))/STDEV(F$4:F$1003))</f>
        <v>-1</v>
      </c>
      <c r="K176" s="11">
        <f>IF(G176="",-1,(G176-AVERAGE(G$4:G$1003))/STDEV(G$4:G$1003))</f>
        <v>-0.84434367606439242</v>
      </c>
      <c r="L176" s="11">
        <f>IF(H176="",-1,(H176-AVERAGE(H$4:H$1003))/STDEV(H$4:H$1003))</f>
        <v>-1</v>
      </c>
      <c r="M176" s="11">
        <f>IF(I176="",-1,(I176-AVERAGE(I$4:I$1003))/STDEV(I$4:I$1003))</f>
        <v>-1.2088629477851709</v>
      </c>
      <c r="N176" s="11">
        <f>($J$2*J176+$K$2*K176+$L$2*L176+$M$2*M176+3*AVERAGE(J176:K176)+2*AVERAGE(L176:M176))/(SUM($J$2:$M$2)+5)</f>
        <v>-1.0076867401957239</v>
      </c>
      <c r="O176" s="11">
        <f>($J$2*J176+$K$2*K176+$L$2*L176+$M$2*M176+3*AVERAGE(J176:K176)+2*AVERAGE(L176:M176))/(SUM($J$2:$M$2)+5)+P176+Q176</f>
        <v>-0.80768674019572384</v>
      </c>
      <c r="P176">
        <f>VLOOKUP(D176,COND!$A$2:$B$35,2,FALSE)</f>
        <v>0.3</v>
      </c>
      <c r="Q176">
        <f>VLOOKUP(C176,COND!$D$2:$E$14,2,FALSE)</f>
        <v>-0.1</v>
      </c>
      <c r="R176" s="11">
        <f>STANDARDIZE(O176,AVERAGE($O$4:$O$203),STDEV($O$4:$O$203))</f>
        <v>-0.90830511863193009</v>
      </c>
      <c r="S176" s="14">
        <f>RANK(O176,$O$4:$O$1003)</f>
        <v>173</v>
      </c>
      <c r="T176" s="14">
        <f>RANK(R176,$R$4:$R$203)</f>
        <v>173</v>
      </c>
      <c r="U176">
        <f>IF(F176="",0,F176)+IF(G176="",0,G176)</f>
        <v>8.6</v>
      </c>
      <c r="V176">
        <f>MAX($U$4:$U$203)-U176</f>
        <v>116.70000000000002</v>
      </c>
      <c r="W176" t="e">
        <f>VLOOKUP(B176,Summary!$Q$3:$U$575,5,FALSE)</f>
        <v>#N/A</v>
      </c>
      <c r="X176" s="15" t="e">
        <f>AVERAGE(F176:G176)+AVERAGE(F176:G176)/(ABS(F176-G176))</f>
        <v>#VALUE!</v>
      </c>
      <c r="Y176" s="15" t="e">
        <f>AVERAGE(H176:I176)+AVERAGE(H176:I176)/(ABS(I176-H176))</f>
        <v>#VALUE!</v>
      </c>
    </row>
    <row r="177" spans="1:25" ht="15.75" thickBot="1">
      <c r="A177">
        <f>RANK($G177,$G$4:$G$1203)</f>
        <v>181</v>
      </c>
      <c r="B177" s="7" t="s">
        <v>743</v>
      </c>
      <c r="C177" t="str">
        <f>IF(ISNA(VLOOKUP($B177,Pitchers2!$B$1:$Y$1001,C$1,FALSE)),"",VLOOKUP($B177,Pitchers2!$B$1:$Y$1001,C$1,FALSE))</f>
        <v>MR</v>
      </c>
      <c r="D177">
        <f>IF(ISNA(VLOOKUP($B177,Pitchers2!$B$1:$Y$1001,D$1,FALSE)),"",VLOOKUP($B177,Pitchers2!$B$1:$Y$1001,D$1,FALSE)+1)</f>
        <v>28</v>
      </c>
      <c r="E177" t="str">
        <f>IF(ISNA(VLOOKUP($B177,Pitchers2!$B$1:$Y$1001,E$1,FALSE)),"",VLOOKUP($B177,Pitchers2!$B$1:$Y$1001,E$1,FALSE))</f>
        <v>OMA</v>
      </c>
      <c r="F177" t="str">
        <f>IF(ISNA(VLOOKUP($B177,Pitchers1!$B$1:$Y$991,F$1,FALSE)),"",VLOOKUP($B177,Pitchers1!$B$1:$Y$991,F$1,FALSE))</f>
        <v/>
      </c>
      <c r="G177">
        <f>IF(ISNA(VLOOKUP($B177,Pitchers2!$B$1:$Y$1001,G$1,FALSE)),"",VLOOKUP($B177,Pitchers2!$B$1:$Y$1001,G$1,FALSE))</f>
        <v>6.8</v>
      </c>
      <c r="H177" s="16" t="str">
        <f>IF(ISNA(VLOOKUP($B177,Pitchers1!$B$1:$Y$991,H$1,FALSE)),"",VLOOKUP($B177,Pitchers1!$B$1:$Y$991,H$1,FALSE))</f>
        <v/>
      </c>
      <c r="I177" s="16">
        <f>IF(ISNA(VLOOKUP($B177,Pitchers2!$B$1:$Y$1001,I$1,FALSE)),"",VLOOKUP($B177,Pitchers2!$B$1:$Y$1001,I$1,FALSE))</f>
        <v>56.099999999999994</v>
      </c>
      <c r="J177" s="11">
        <f>IF(F177="",-1,(F177-AVERAGE(F$4:F$1003))/STDEV(F$4:F$1003))</f>
        <v>-1</v>
      </c>
      <c r="K177" s="11">
        <f>IF(G177="",-1,(G177-AVERAGE(G$4:G$1003))/STDEV(G$4:G$1003))</f>
        <v>-0.96908768369076448</v>
      </c>
      <c r="L177" s="11">
        <f>IF(H177="",-1,(H177-AVERAGE(H$4:H$1003))/STDEV(H$4:H$1003))</f>
        <v>-1</v>
      </c>
      <c r="M177" s="11">
        <f>IF(I177="",-1,(I177-AVERAGE(I$4:I$1003))/STDEV(I$4:I$1003))</f>
        <v>-1.0949068255180141</v>
      </c>
      <c r="N177" s="11">
        <f>($J$2*J177+$K$2*K177+$L$2*L177+$M$2*M177+3*AVERAGE(J177:K177)+2*AVERAGE(L177:M177))/(SUM($J$2:$M$2)+5)</f>
        <v>-1.018623503968255</v>
      </c>
      <c r="O177" s="11">
        <f>($J$2*J177+$K$2*K177+$L$2*L177+$M$2*M177+3*AVERAGE(J177:K177)+2*AVERAGE(L177:M177))/(SUM($J$2:$M$2)+5)+P177+Q177</f>
        <v>-0.8186235039682549</v>
      </c>
      <c r="P177">
        <f>VLOOKUP(D177,COND!$A$2:$B$35,2,FALSE)</f>
        <v>0.3</v>
      </c>
      <c r="Q177">
        <f>VLOOKUP(C177,COND!$D$2:$E$14,2,FALSE)</f>
        <v>-0.1</v>
      </c>
      <c r="R177" s="11">
        <f>STANDARDIZE(O177,AVERAGE($O$4:$O$203),STDEV($O$4:$O$203))</f>
        <v>-0.91883462007343364</v>
      </c>
      <c r="S177" s="14">
        <f>RANK(O177,$O$4:$O$1003)</f>
        <v>174</v>
      </c>
      <c r="T177" s="14">
        <f>RANK(R177,$R$4:$R$203)</f>
        <v>174</v>
      </c>
      <c r="U177">
        <f>IF(F177="",0,F177)+IF(G177="",0,G177)</f>
        <v>6.8</v>
      </c>
      <c r="V177">
        <f>MAX($U$4:$U$203)-U177</f>
        <v>118.50000000000001</v>
      </c>
      <c r="W177" t="e">
        <f>VLOOKUP(B177,Summary!$Q$3:$U$575,5,FALSE)</f>
        <v>#N/A</v>
      </c>
      <c r="X177" s="15" t="e">
        <f>AVERAGE(F177:G177)+AVERAGE(F177:G177)/(ABS(F177-G177))</f>
        <v>#VALUE!</v>
      </c>
      <c r="Y177" s="15" t="e">
        <f>AVERAGE(H177:I177)+AVERAGE(H177:I177)/(ABS(I177-H177))</f>
        <v>#VALUE!</v>
      </c>
    </row>
    <row r="178" spans="1:25" ht="15.75" thickBot="1">
      <c r="A178">
        <f>RANK($G178,$G$4:$G$1203)</f>
        <v>171</v>
      </c>
      <c r="B178" s="4" t="s">
        <v>484</v>
      </c>
      <c r="C178" t="str">
        <f>IF(ISNA(VLOOKUP($B178,Pitchers2!$B$1:$Y$1001,C$1,FALSE)),"",VLOOKUP($B178,Pitchers2!$B$1:$Y$1001,C$1,FALSE))</f>
        <v>MR</v>
      </c>
      <c r="D178">
        <f>IF(ISNA(VLOOKUP($B178,Pitchers2!$B$1:$Y$1001,D$1,FALSE)),"",VLOOKUP($B178,Pitchers2!$B$1:$Y$1001,D$1,FALSE)+1)</f>
        <v>29</v>
      </c>
      <c r="E178" t="str">
        <f>IF(ISNA(VLOOKUP($B178,Pitchers2!$B$1:$Y$1001,E$1,FALSE)),"",VLOOKUP($B178,Pitchers2!$B$1:$Y$1001,E$1,FALSE))</f>
        <v>CL</v>
      </c>
      <c r="F178" t="str">
        <f>IF(ISNA(VLOOKUP($B178,Pitchers1!$B$1:$Y$991,F$1,FALSE)),"",VLOOKUP($B178,Pitchers1!$B$1:$Y$991,F$1,FALSE))</f>
        <v/>
      </c>
      <c r="G178">
        <f>IF(ISNA(VLOOKUP($B178,Pitchers2!$B$1:$Y$1001,G$1,FALSE)),"",VLOOKUP($B178,Pitchers2!$B$1:$Y$1001,G$1,FALSE))</f>
        <v>7.8</v>
      </c>
      <c r="H178" s="16" t="str">
        <f>IF(ISNA(VLOOKUP($B178,Pitchers1!$B$1:$Y$991,H$1,FALSE)),"",VLOOKUP($B178,Pitchers1!$B$1:$Y$991,H$1,FALSE))</f>
        <v/>
      </c>
      <c r="I178" s="16">
        <f>IF(ISNA(VLOOKUP($B178,Pitchers2!$B$1:$Y$1001,I$1,FALSE)),"",VLOOKUP($B178,Pitchers2!$B$1:$Y$1001,I$1,FALSE))</f>
        <v>67</v>
      </c>
      <c r="J178" s="11">
        <f>IF(F178="",-1,(F178-AVERAGE(F$4:F$1003))/STDEV(F$4:F$1003))</f>
        <v>-1</v>
      </c>
      <c r="K178" s="11">
        <f>IF(G178="",-1,(G178-AVERAGE(G$4:G$1003))/STDEV(G$4:G$1003))</f>
        <v>-0.89978545723166892</v>
      </c>
      <c r="L178" s="11">
        <f>IF(H178="",-1,(H178-AVERAGE(H$4:H$1003))/STDEV(H$4:H$1003))</f>
        <v>-1</v>
      </c>
      <c r="M178" s="11">
        <f>IF(I178="",-1,(I178-AVERAGE(I$4:I$1003))/STDEV(I$4:I$1003))</f>
        <v>-1.0008066942519531</v>
      </c>
      <c r="N178" s="11">
        <f>($J$2*J178+$K$2*K178+$L$2*L178+$M$2*M178+3*AVERAGE(J178:K178)+2*AVERAGE(L178:M178))/(SUM($J$2:$M$2)+5)</f>
        <v>-0.96217661590865911</v>
      </c>
      <c r="O178" s="11">
        <f>($J$2*J178+$K$2*K178+$L$2*L178+$M$2*M178+3*AVERAGE(J178:K178)+2*AVERAGE(L178:M178))/(SUM($J$2:$M$2)+5)+P178+Q178</f>
        <v>-0.86217661590865913</v>
      </c>
      <c r="P178">
        <f>VLOOKUP(D178,COND!$A$2:$B$35,2,FALSE)</f>
        <v>0.2</v>
      </c>
      <c r="Q178">
        <f>VLOOKUP(C178,COND!$D$2:$E$14,2,FALSE)</f>
        <v>-0.1</v>
      </c>
      <c r="R178" s="11">
        <f>STANDARDIZE(O178,AVERAGE($O$4:$O$203),STDEV($O$4:$O$203))</f>
        <v>-0.96076590472916112</v>
      </c>
      <c r="S178" s="14">
        <f>RANK(O178,$O$4:$O$1003)</f>
        <v>175</v>
      </c>
      <c r="T178" s="14">
        <f>RANK(R178,$R$4:$R$203)</f>
        <v>175</v>
      </c>
      <c r="U178">
        <f>IF(F178="",0,F178)+IF(G178="",0,G178)</f>
        <v>7.8</v>
      </c>
      <c r="V178">
        <f>MAX($U$4:$U$203)-U178</f>
        <v>117.50000000000001</v>
      </c>
      <c r="W178" t="e">
        <f>VLOOKUP(B178,Summary!$Q$3:$U$575,5,FALSE)</f>
        <v>#N/A</v>
      </c>
      <c r="X178" s="15" t="e">
        <f>AVERAGE(F178:G178)+AVERAGE(F178:G178)/(ABS(F178-G178))</f>
        <v>#VALUE!</v>
      </c>
      <c r="Y178" s="15" t="e">
        <f>AVERAGE(H178:I178)+AVERAGE(H178:I178)/(ABS(I178-H178))</f>
        <v>#VALUE!</v>
      </c>
    </row>
    <row r="179" spans="1:25" ht="15.75" thickBot="1">
      <c r="A179">
        <f>RANK($G179,$G$4:$G$1203)</f>
        <v>171</v>
      </c>
      <c r="B179" s="4" t="s">
        <v>739</v>
      </c>
      <c r="C179" t="str">
        <f>IF(ISNA(VLOOKUP($B179,Pitchers2!$B$1:$Y$1001,C$1,FALSE)),"",VLOOKUP($B179,Pitchers2!$B$1:$Y$1001,C$1,FALSE))</f>
        <v>MR</v>
      </c>
      <c r="D179">
        <f>IF(ISNA(VLOOKUP($B179,Pitchers2!$B$1:$Y$1001,D$1,FALSE)),"",VLOOKUP($B179,Pitchers2!$B$1:$Y$1001,D$1,FALSE)+1)</f>
        <v>29</v>
      </c>
      <c r="E179" t="str">
        <f>IF(ISNA(VLOOKUP($B179,Pitchers2!$B$1:$Y$1001,E$1,FALSE)),"",VLOOKUP($B179,Pitchers2!$B$1:$Y$1001,E$1,FALSE))</f>
        <v>FAR</v>
      </c>
      <c r="F179" t="str">
        <f>IF(ISNA(VLOOKUP($B179,Pitchers1!$B$1:$Y$991,F$1,FALSE)),"",VLOOKUP($B179,Pitchers1!$B$1:$Y$991,F$1,FALSE))</f>
        <v/>
      </c>
      <c r="G179">
        <f>IF(ISNA(VLOOKUP($B179,Pitchers2!$B$1:$Y$1001,G$1,FALSE)),"",VLOOKUP($B179,Pitchers2!$B$1:$Y$1001,G$1,FALSE))</f>
        <v>7.8</v>
      </c>
      <c r="H179" s="16" t="str">
        <f>IF(ISNA(VLOOKUP($B179,Pitchers1!$B$1:$Y$991,H$1,FALSE)),"",VLOOKUP($B179,Pitchers1!$B$1:$Y$991,H$1,FALSE))</f>
        <v/>
      </c>
      <c r="I179" s="16">
        <f>IF(ISNA(VLOOKUP($B179,Pitchers2!$B$1:$Y$1001,I$1,FALSE)),"",VLOOKUP($B179,Pitchers2!$B$1:$Y$1001,I$1,FALSE))</f>
        <v>57.099999999999994</v>
      </c>
      <c r="J179" s="11">
        <f>IF(F179="",-1,(F179-AVERAGE(F$4:F$1003))/STDEV(F$4:F$1003))</f>
        <v>-1</v>
      </c>
      <c r="K179" s="11">
        <f>IF(G179="",-1,(G179-AVERAGE(G$4:G$1003))/STDEV(G$4:G$1003))</f>
        <v>-0.89978545723166892</v>
      </c>
      <c r="L179" s="11">
        <f>IF(H179="",-1,(H179-AVERAGE(H$4:H$1003))/STDEV(H$4:H$1003))</f>
        <v>-1</v>
      </c>
      <c r="M179" s="11">
        <f>IF(I179="",-1,(I179-AVERAGE(I$4:I$1003))/STDEV(I$4:I$1003))</f>
        <v>-1.0862737859523206</v>
      </c>
      <c r="N179" s="11">
        <f>($J$2*J179+$K$2*K179+$L$2*L179+$M$2*M179+3*AVERAGE(J179:K179)+2*AVERAGE(L179:M179))/(SUM($J$2:$M$2)+5)</f>
        <v>-0.98952608525277697</v>
      </c>
      <c r="O179" s="11">
        <f>($J$2*J179+$K$2*K179+$L$2*L179+$M$2*M179+3*AVERAGE(J179:K179)+2*AVERAGE(L179:M179))/(SUM($J$2:$M$2)+5)+P179+Q179</f>
        <v>-0.88952608525277699</v>
      </c>
      <c r="P179">
        <f>VLOOKUP(D179,COND!$A$2:$B$35,2,FALSE)</f>
        <v>0.2</v>
      </c>
      <c r="Q179">
        <f>VLOOKUP(C179,COND!$D$2:$E$14,2,FALSE)</f>
        <v>-0.1</v>
      </c>
      <c r="R179" s="11">
        <f>STANDARDIZE(O179,AVERAGE($O$4:$O$203),STDEV($O$4:$O$203))</f>
        <v>-0.98709693673028476</v>
      </c>
      <c r="S179" s="14">
        <f>RANK(O179,$O$4:$O$1003)</f>
        <v>176</v>
      </c>
      <c r="T179" s="14">
        <f>RANK(R179,$R$4:$R$203)</f>
        <v>176</v>
      </c>
      <c r="U179">
        <f>IF(F179="",0,F179)+IF(G179="",0,G179)</f>
        <v>7.8</v>
      </c>
      <c r="V179">
        <f>MAX($U$4:$U$203)-U179</f>
        <v>117.50000000000001</v>
      </c>
      <c r="W179" t="e">
        <f>VLOOKUP(B179,Summary!$Q$3:$U$575,5,FALSE)</f>
        <v>#N/A</v>
      </c>
      <c r="X179" s="15" t="e">
        <f>AVERAGE(F179:G179)+AVERAGE(F179:G179)/(ABS(F179-G179))</f>
        <v>#VALUE!</v>
      </c>
      <c r="Y179" s="15" t="e">
        <f>AVERAGE(H179:I179)+AVERAGE(H179:I179)/(ABS(I179-H179))</f>
        <v>#VALUE!</v>
      </c>
    </row>
    <row r="180" spans="1:25" ht="15.75" thickBot="1">
      <c r="A180">
        <f>RANK($G180,$G$4:$G$1203)</f>
        <v>131</v>
      </c>
      <c r="B180" s="4" t="s">
        <v>254</v>
      </c>
      <c r="C180" t="str">
        <f>IF(ISNA(VLOOKUP($B180,Pitchers2!$B$1:$Y$1001,C$1,FALSE)),"",VLOOKUP($B180,Pitchers2!$B$1:$Y$1001,C$1,FALSE))</f>
        <v>MR</v>
      </c>
      <c r="D180">
        <f>IF(ISNA(VLOOKUP($B180,Pitchers2!$B$1:$Y$1001,D$1,FALSE)),"",VLOOKUP($B180,Pitchers2!$B$1:$Y$1001,D$1,FALSE)+1)</f>
        <v>31</v>
      </c>
      <c r="E180" t="str">
        <f>IF(ISNA(VLOOKUP($B180,Pitchers2!$B$1:$Y$1001,E$1,FALSE)),"",VLOOKUP($B180,Pitchers2!$B$1:$Y$1001,E$1,FALSE))</f>
        <v>BAK</v>
      </c>
      <c r="F180">
        <f>IF(ISNA(VLOOKUP($B180,Pitchers1!$B$1:$Y$991,F$1,FALSE)),"",VLOOKUP($B180,Pitchers1!$B$1:$Y$991,F$1,FALSE))</f>
        <v>8.1</v>
      </c>
      <c r="G180">
        <f>IF(ISNA(VLOOKUP($B180,Pitchers2!$B$1:$Y$1001,G$1,FALSE)),"",VLOOKUP($B180,Pitchers2!$B$1:$Y$1001,G$1,FALSE))</f>
        <v>12.2</v>
      </c>
      <c r="H180" s="16">
        <f>IF(ISNA(VLOOKUP($B180,Pitchers1!$B$1:$Y$991,H$1,FALSE)),"",VLOOKUP($B180,Pitchers1!$B$1:$Y$991,H$1,FALSE))</f>
        <v>73</v>
      </c>
      <c r="I180" s="16">
        <f>IF(ISNA(VLOOKUP($B180,Pitchers2!$B$1:$Y$1001,I$1,FALSE)),"",VLOOKUP($B180,Pitchers2!$B$1:$Y$1001,I$1,FALSE))</f>
        <v>97.899999999999977</v>
      </c>
      <c r="J180" s="11">
        <f>IF(F180="",-1,(F180-AVERAGE(F$4:F$1003))/STDEV(F$4:F$1003))</f>
        <v>-1.1284380923996526</v>
      </c>
      <c r="K180" s="11">
        <f>IF(G180="",-1,(G180-AVERAGE(G$4:G$1003))/STDEV(G$4:G$1003))</f>
        <v>-0.59485566081164831</v>
      </c>
      <c r="L180" s="11">
        <f>IF(H180="",-1,(H180-AVERAGE(H$4:H$1003))/STDEV(H$4:H$1003))</f>
        <v>-1.0993693982883688</v>
      </c>
      <c r="M180" s="11">
        <f>IF(I180="",-1,(I180-AVERAGE(I$4:I$1003))/STDEV(I$4:I$1003))</f>
        <v>-0.73404577167201868</v>
      </c>
      <c r="N180" s="11">
        <f>($J$2*J180+$K$2*K180+$L$2*L180+$M$2*M180+3*AVERAGE(J180:K180)+2*AVERAGE(L180:M180))/(SUM($J$2:$M$2)+5)</f>
        <v>-0.7959829824700142</v>
      </c>
      <c r="O180" s="11">
        <f>($J$2*J180+$K$2*K180+$L$2*L180+$M$2*M180+3*AVERAGE(J180:K180)+2*AVERAGE(L180:M180))/(SUM($J$2:$M$2)+5)+P180+Q180</f>
        <v>-0.89598298247001418</v>
      </c>
      <c r="P180">
        <f>VLOOKUP(D180,COND!$A$2:$B$35,2,FALSE)</f>
        <v>0</v>
      </c>
      <c r="Q180">
        <f>VLOOKUP(C180,COND!$D$2:$E$14,2,FALSE)</f>
        <v>-0.1</v>
      </c>
      <c r="R180" s="11">
        <f>STANDARDIZE(O180,AVERAGE($O$4:$O$203),STDEV($O$4:$O$203))</f>
        <v>-0.99331339252750128</v>
      </c>
      <c r="S180" s="14">
        <f>RANK(O180,$O$4:$O$1003)</f>
        <v>177</v>
      </c>
      <c r="T180" s="14">
        <f>RANK(R180,$R$4:$R$203)</f>
        <v>177</v>
      </c>
      <c r="U180">
        <f>IF(F180="",0,F180)+IF(G180="",0,G180)</f>
        <v>20.299999999999997</v>
      </c>
      <c r="V180">
        <f>MAX($U$4:$U$203)-U180</f>
        <v>105.00000000000001</v>
      </c>
      <c r="W180" t="e">
        <f>VLOOKUP(B180,Summary!$Q$3:$U$575,5,FALSE)</f>
        <v>#N/A</v>
      </c>
      <c r="X180" s="15">
        <f>AVERAGE(F180:G180)+AVERAGE(F180:G180)/(ABS(F180-G180))</f>
        <v>12.62560975609756</v>
      </c>
      <c r="Y180" s="15">
        <f>AVERAGE(H180:I180)+AVERAGE(H180:I180)/(ABS(I180-H180))</f>
        <v>88.881726907630508</v>
      </c>
    </row>
    <row r="181" spans="1:25" ht="15.75" thickBot="1">
      <c r="A181">
        <f>RANK($G181,$G$4:$G$1203)</f>
        <v>187</v>
      </c>
      <c r="B181" s="4" t="s">
        <v>744</v>
      </c>
      <c r="C181" t="str">
        <f>IF(ISNA(VLOOKUP($B181,Pitchers2!$B$1:$Y$1001,C$1,FALSE)),"",VLOOKUP($B181,Pitchers2!$B$1:$Y$1001,C$1,FALSE))</f>
        <v>MR</v>
      </c>
      <c r="D181">
        <f>IF(ISNA(VLOOKUP($B181,Pitchers2!$B$1:$Y$1001,D$1,FALSE)),"",VLOOKUP($B181,Pitchers2!$B$1:$Y$1001,D$1,FALSE)+1)</f>
        <v>27</v>
      </c>
      <c r="E181" t="str">
        <f>IF(ISNA(VLOOKUP($B181,Pitchers2!$B$1:$Y$1001,E$1,FALSE)),"",VLOOKUP($B181,Pitchers2!$B$1:$Y$1001,E$1,FALSE))</f>
        <v>YUM</v>
      </c>
      <c r="F181" t="str">
        <f>IF(ISNA(VLOOKUP($B181,Pitchers1!$B$1:$Y$991,F$1,FALSE)),"",VLOOKUP($B181,Pitchers1!$B$1:$Y$991,F$1,FALSE))</f>
        <v/>
      </c>
      <c r="G181">
        <f>IF(ISNA(VLOOKUP($B181,Pitchers2!$B$1:$Y$1001,G$1,FALSE)),"",VLOOKUP($B181,Pitchers2!$B$1:$Y$1001,G$1,FALSE))</f>
        <v>5.8</v>
      </c>
      <c r="H181" s="16" t="str">
        <f>IF(ISNA(VLOOKUP($B181,Pitchers1!$B$1:$Y$991,H$1,FALSE)),"",VLOOKUP($B181,Pitchers1!$B$1:$Y$991,H$1,FALSE))</f>
        <v/>
      </c>
      <c r="I181" s="16">
        <f>IF(ISNA(VLOOKUP($B181,Pitchers2!$B$1:$Y$1001,I$1,FALSE)),"",VLOOKUP($B181,Pitchers2!$B$1:$Y$1001,I$1,FALSE))</f>
        <v>-9.1000000000000227</v>
      </c>
      <c r="J181" s="11">
        <f>IF(F181="",-1,(F181-AVERAGE(F$4:F$1003))/STDEV(F$4:F$1003))</f>
        <v>-1</v>
      </c>
      <c r="K181" s="11">
        <f>IF(G181="",-1,(G181-AVERAGE(G$4:G$1003))/STDEV(G$4:G$1003))</f>
        <v>-1.0383899101498602</v>
      </c>
      <c r="L181" s="11">
        <f>IF(H181="",-1,(H181-AVERAGE(H$4:H$1003))/STDEV(H$4:H$1003))</f>
        <v>-1</v>
      </c>
      <c r="M181" s="11">
        <f>IF(I181="",-1,(I181-AVERAGE(I$4:I$1003))/STDEV(I$4:I$1003))</f>
        <v>-1.6577810052012421</v>
      </c>
      <c r="N181" s="11">
        <f>($J$2*J181+$K$2*K181+$L$2*L181+$M$2*M181+3*AVERAGE(J181:K181)+2*AVERAGE(L181:M181))/(SUM($J$2:$M$2)+5)</f>
        <v>-1.2250780875213443</v>
      </c>
      <c r="O181" s="11">
        <f>($J$2*J181+$K$2*K181+$L$2*L181+$M$2*M181+3*AVERAGE(J181:K181)+2*AVERAGE(L181:M181))/(SUM($J$2:$M$2)+5)+P181+Q181</f>
        <v>-0.92507808752134424</v>
      </c>
      <c r="P181">
        <f>VLOOKUP(D181,COND!$A$2:$B$35,2,FALSE)</f>
        <v>0.4</v>
      </c>
      <c r="Q181">
        <f>VLOOKUP(C181,COND!$D$2:$E$14,2,FALSE)</f>
        <v>-0.1</v>
      </c>
      <c r="R181" s="11">
        <f>STANDARDIZE(O181,AVERAGE($O$4:$O$203),STDEV($O$4:$O$203))</f>
        <v>-1.0213250563935643</v>
      </c>
      <c r="S181" s="14">
        <f>RANK(O181,$O$4:$O$1003)</f>
        <v>178</v>
      </c>
      <c r="T181" s="14">
        <f>RANK(R181,$R$4:$R$203)</f>
        <v>178</v>
      </c>
      <c r="U181">
        <f>IF(F181="",0,F181)+IF(G181="",0,G181)</f>
        <v>5.8</v>
      </c>
      <c r="V181">
        <f>MAX($U$4:$U$203)-U181</f>
        <v>119.50000000000001</v>
      </c>
      <c r="W181" t="e">
        <f>VLOOKUP(B181,Summary!$Q$3:$U$575,5,FALSE)</f>
        <v>#N/A</v>
      </c>
      <c r="X181" s="15" t="e">
        <f>AVERAGE(F181:G181)+AVERAGE(F181:G181)/(ABS(F181-G181))</f>
        <v>#VALUE!</v>
      </c>
      <c r="Y181" s="15" t="e">
        <f>AVERAGE(H181:I181)+AVERAGE(H181:I181)/(ABS(I181-H181))</f>
        <v>#VALUE!</v>
      </c>
    </row>
    <row r="182" spans="1:25" ht="15.75" thickBot="1">
      <c r="A182">
        <f>RANK($G182,$G$4:$G$1203)</f>
        <v>176</v>
      </c>
      <c r="B182" s="7" t="s">
        <v>505</v>
      </c>
      <c r="C182" t="str">
        <f>IF(ISNA(VLOOKUP($B182,Pitchers2!$B$1:$Y$1001,C$1,FALSE)),"",VLOOKUP($B182,Pitchers2!$B$1:$Y$1001,C$1,FALSE))</f>
        <v>MR</v>
      </c>
      <c r="D182">
        <f>IF(ISNA(VLOOKUP($B182,Pitchers2!$B$1:$Y$1001,D$1,FALSE)),"",VLOOKUP($B182,Pitchers2!$B$1:$Y$1001,D$1,FALSE)+1)</f>
        <v>29</v>
      </c>
      <c r="E182" t="str">
        <f>IF(ISNA(VLOOKUP($B182,Pitchers2!$B$1:$Y$1001,E$1,FALSE)),"",VLOOKUP($B182,Pitchers2!$B$1:$Y$1001,E$1,FALSE))</f>
        <v>CON</v>
      </c>
      <c r="F182" t="str">
        <f>IF(ISNA(VLOOKUP($B182,Pitchers1!$B$1:$Y$991,F$1,FALSE)),"",VLOOKUP($B182,Pitchers1!$B$1:$Y$991,F$1,FALSE))</f>
        <v/>
      </c>
      <c r="G182">
        <f>IF(ISNA(VLOOKUP($B182,Pitchers2!$B$1:$Y$1001,G$1,FALSE)),"",VLOOKUP($B182,Pitchers2!$B$1:$Y$1001,G$1,FALSE))</f>
        <v>7.7</v>
      </c>
      <c r="H182" s="16" t="str">
        <f>IF(ISNA(VLOOKUP($B182,Pitchers1!$B$1:$Y$991,H$1,FALSE)),"",VLOOKUP($B182,Pitchers1!$B$1:$Y$991,H$1,FALSE))</f>
        <v/>
      </c>
      <c r="I182" s="16">
        <f>IF(ISNA(VLOOKUP($B182,Pitchers2!$B$1:$Y$1001,I$1,FALSE)),"",VLOOKUP($B182,Pitchers2!$B$1:$Y$1001,I$1,FALSE))</f>
        <v>43.100000000000023</v>
      </c>
      <c r="J182" s="11">
        <f>IF(F182="",-1,(F182-AVERAGE(F$4:F$1003))/STDEV(F$4:F$1003))</f>
        <v>-1</v>
      </c>
      <c r="K182" s="11">
        <f>IF(G182="",-1,(G182-AVERAGE(G$4:G$1003))/STDEV(G$4:G$1003))</f>
        <v>-0.90671567987757851</v>
      </c>
      <c r="L182" s="11">
        <f>IF(H182="",-1,(H182-AVERAGE(H$4:H$1003))/STDEV(H$4:H$1003))</f>
        <v>-1</v>
      </c>
      <c r="M182" s="11">
        <f>IF(I182="",-1,(I182-AVERAGE(I$4:I$1003))/STDEV(I$4:I$1003))</f>
        <v>-1.2071363398720318</v>
      </c>
      <c r="N182" s="11">
        <f>($J$2*J182+$K$2*K182+$L$2*L182+$M$2*M182+3*AVERAGE(J182:K182)+2*AVERAGE(L182:M182))/(SUM($J$2:$M$2)+5)</f>
        <v>-1.0308355871125301</v>
      </c>
      <c r="O182" s="11">
        <f>($J$2*J182+$K$2*K182+$L$2*L182+$M$2*M182+3*AVERAGE(J182:K182)+2*AVERAGE(L182:M182))/(SUM($J$2:$M$2)+5)+P182+Q182</f>
        <v>-0.93083558711253012</v>
      </c>
      <c r="P182">
        <f>VLOOKUP(D182,COND!$A$2:$B$35,2,FALSE)</f>
        <v>0.2</v>
      </c>
      <c r="Q182">
        <f>VLOOKUP(C182,COND!$D$2:$E$14,2,FALSE)</f>
        <v>-0.1</v>
      </c>
      <c r="R182" s="11">
        <f>STANDARDIZE(O182,AVERAGE($O$4:$O$203),STDEV($O$4:$O$203))</f>
        <v>-1.0268681586773596</v>
      </c>
      <c r="S182" s="14">
        <f>RANK(O182,$O$4:$O$1003)</f>
        <v>179</v>
      </c>
      <c r="T182" s="14">
        <f>RANK(R182,$R$4:$R$203)</f>
        <v>179</v>
      </c>
      <c r="U182">
        <f>IF(F182="",0,F182)+IF(G182="",0,G182)</f>
        <v>7.7</v>
      </c>
      <c r="V182">
        <f>MAX($U$4:$U$203)-U182</f>
        <v>117.60000000000001</v>
      </c>
      <c r="W182" t="e">
        <f>VLOOKUP(B182,Summary!$Q$3:$U$575,5,FALSE)</f>
        <v>#N/A</v>
      </c>
      <c r="X182" s="15" t="e">
        <f>AVERAGE(F182:G182)+AVERAGE(F182:G182)/(ABS(F182-G182))</f>
        <v>#VALUE!</v>
      </c>
      <c r="Y182" s="15" t="e">
        <f>AVERAGE(H182:I182)+AVERAGE(H182:I182)/(ABS(I182-H182))</f>
        <v>#VALUE!</v>
      </c>
    </row>
    <row r="183" spans="1:25" ht="15.75" thickBot="1">
      <c r="A183">
        <f>RANK($G183,$G$4:$G$1203)</f>
        <v>160</v>
      </c>
      <c r="B183" s="7" t="s">
        <v>481</v>
      </c>
      <c r="C183" t="str">
        <f>IF(ISNA(VLOOKUP($B183,Pitchers2!$B$1:$Y$1001,C$1,FALSE)),"",VLOOKUP($B183,Pitchers2!$B$1:$Y$1001,C$1,FALSE))</f>
        <v>SP</v>
      </c>
      <c r="D183">
        <f>IF(ISNA(VLOOKUP($B183,Pitchers2!$B$1:$Y$1001,D$1,FALSE)),"",VLOOKUP($B183,Pitchers2!$B$1:$Y$1001,D$1,FALSE)+1)</f>
        <v>34</v>
      </c>
      <c r="E183" t="str">
        <f>IF(ISNA(VLOOKUP($B183,Pitchers2!$B$1:$Y$1001,E$1,FALSE)),"",VLOOKUP($B183,Pitchers2!$B$1:$Y$1001,E$1,FALSE))</f>
        <v>KAL</v>
      </c>
      <c r="F183" t="str">
        <f>IF(ISNA(VLOOKUP($B183,Pitchers1!$B$1:$Y$991,F$1,FALSE)),"",VLOOKUP($B183,Pitchers1!$B$1:$Y$991,F$1,FALSE))</f>
        <v/>
      </c>
      <c r="G183">
        <f>IF(ISNA(VLOOKUP($B183,Pitchers2!$B$1:$Y$1001,G$1,FALSE)),"",VLOOKUP($B183,Pitchers2!$B$1:$Y$1001,G$1,FALSE))</f>
        <v>8.6999999999999993</v>
      </c>
      <c r="H183" s="16" t="str">
        <f>IF(ISNA(VLOOKUP($B183,Pitchers1!$B$1:$Y$991,H$1,FALSE)),"",VLOOKUP($B183,Pitchers1!$B$1:$Y$991,H$1,FALSE))</f>
        <v/>
      </c>
      <c r="I183" s="16">
        <f>IF(ISNA(VLOOKUP($B183,Pitchers2!$B$1:$Y$1001,I$1,FALSE)),"",VLOOKUP($B183,Pitchers2!$B$1:$Y$1001,I$1,FALSE))</f>
        <v>146.90000000000003</v>
      </c>
      <c r="J183" s="11">
        <f>IF(F183="",-1,(F183-AVERAGE(F$4:F$1003))/STDEV(F$4:F$1003))</f>
        <v>-1</v>
      </c>
      <c r="K183" s="11">
        <f>IF(G183="",-1,(G183-AVERAGE(G$4:G$1003))/STDEV(G$4:G$1003))</f>
        <v>-0.83741345341848294</v>
      </c>
      <c r="L183" s="11">
        <f>IF(H183="",-1,(H183-AVERAGE(H$4:H$1003))/STDEV(H$4:H$1003))</f>
        <v>-1</v>
      </c>
      <c r="M183" s="11">
        <f>IF(I183="",-1,(I183-AVERAGE(I$4:I$1003))/STDEV(I$4:I$1003))</f>
        <v>-0.31102683295302797</v>
      </c>
      <c r="N183" s="11">
        <f>($J$2*J183+$K$2*K183+$L$2*L183+$M$2*M183+3*AVERAGE(J183:K183)+2*AVERAGE(L183:M183))/(SUM($J$2:$M$2)+5)</f>
        <v>-0.71774569884399253</v>
      </c>
      <c r="O183" s="11">
        <f>($J$2*J183+$K$2*K183+$L$2*L183+$M$2*M183+3*AVERAGE(J183:K183)+2*AVERAGE(L183:M183))/(SUM($J$2:$M$2)+5)+P183+Q183</f>
        <v>-0.96774569884399253</v>
      </c>
      <c r="P183">
        <f>VLOOKUP(D183,COND!$A$2:$B$35,2,FALSE)</f>
        <v>-0.45</v>
      </c>
      <c r="Q183">
        <f>VLOOKUP(C183,COND!$D$2:$E$14,2,FALSE)</f>
        <v>0.2</v>
      </c>
      <c r="R183" s="11">
        <f>STANDARDIZE(O183,AVERAGE($O$4:$O$203),STDEV($O$4:$O$203))</f>
        <v>-1.0624038146324251</v>
      </c>
      <c r="S183" s="14">
        <f>RANK(O183,$O$4:$O$1003)</f>
        <v>180</v>
      </c>
      <c r="T183" s="14">
        <f>RANK(R183,$R$4:$R$203)</f>
        <v>180</v>
      </c>
      <c r="U183">
        <f>IF(F183="",0,F183)+IF(G183="",0,G183)</f>
        <v>8.6999999999999993</v>
      </c>
      <c r="V183">
        <f>MAX($U$4:$U$203)-U183</f>
        <v>116.60000000000001</v>
      </c>
      <c r="W183" t="e">
        <f>VLOOKUP(B183,Summary!$Q$3:$U$575,5,FALSE)</f>
        <v>#N/A</v>
      </c>
      <c r="X183" s="15" t="e">
        <f>AVERAGE(F183:G183)+AVERAGE(F183:G183)/(ABS(F183-G183))</f>
        <v>#VALUE!</v>
      </c>
      <c r="Y183" s="15" t="e">
        <f>AVERAGE(H183:I183)+AVERAGE(H183:I183)/(ABS(I183-H183))</f>
        <v>#VALUE!</v>
      </c>
    </row>
    <row r="184" spans="1:25" ht="15.75" thickBot="1">
      <c r="A184">
        <f>RANK($G184,$G$4:$G$1203)</f>
        <v>200</v>
      </c>
      <c r="B184" s="7" t="s">
        <v>136</v>
      </c>
      <c r="C184" t="str">
        <f>IF(ISNA(VLOOKUP($B184,Pitchers2!$B$1:$Y$1001,C$1,FALSE)),"",VLOOKUP($B184,Pitchers2!$B$1:$Y$1001,C$1,FALSE))</f>
        <v>MR</v>
      </c>
      <c r="D184">
        <f>IF(ISNA(VLOOKUP($B184,Pitchers2!$B$1:$Y$1001,D$1,FALSE)),"",VLOOKUP($B184,Pitchers2!$B$1:$Y$1001,D$1,FALSE)+1)</f>
        <v>29</v>
      </c>
      <c r="E184" t="str">
        <f>IF(ISNA(VLOOKUP($B184,Pitchers2!$B$1:$Y$1001,E$1,FALSE)),"",VLOOKUP($B184,Pitchers2!$B$1:$Y$1001,E$1,FALSE))</f>
        <v>SA</v>
      </c>
      <c r="F184">
        <f>IF(ISNA(VLOOKUP($B184,Pitchers1!$B$1:$Y$991,F$1,FALSE)),"",VLOOKUP($B184,Pitchers1!$B$1:$Y$991,F$1,FALSE))</f>
        <v>11.1</v>
      </c>
      <c r="G184">
        <f>IF(ISNA(VLOOKUP($B184,Pitchers2!$B$1:$Y$1001,G$1,FALSE)),"",VLOOKUP($B184,Pitchers2!$B$1:$Y$1001,G$1,FALSE))</f>
        <v>4.5999999999999996</v>
      </c>
      <c r="H184" s="16">
        <f>IF(ISNA(VLOOKUP($B184,Pitchers1!$B$1:$Y$991,H$1,FALSE)),"",VLOOKUP($B184,Pitchers1!$B$1:$Y$991,H$1,FALSE))</f>
        <v>10.900000000000091</v>
      </c>
      <c r="I184" s="16">
        <f>IF(ISNA(VLOOKUP($B184,Pitchers2!$B$1:$Y$1001,I$1,FALSE)),"",VLOOKUP($B184,Pitchers2!$B$1:$Y$1001,I$1,FALSE))</f>
        <v>80.100000000000023</v>
      </c>
      <c r="J184" s="11">
        <f>IF(F184="",-1,(F184-AVERAGE(F$4:F$1003))/STDEV(F$4:F$1003))</f>
        <v>-0.89365986079186865</v>
      </c>
      <c r="K184" s="11">
        <f>IF(G184="",-1,(G184-AVERAGE(G$4:G$1003))/STDEV(G$4:G$1003))</f>
        <v>-1.1215525819007748</v>
      </c>
      <c r="L184" s="11">
        <f>IF(H184="",-1,(H184-AVERAGE(H$4:H$1003))/STDEV(H$4:H$1003))</f>
        <v>-1.6557376842494111</v>
      </c>
      <c r="M184" s="11">
        <f>IF(I184="",-1,(I184-AVERAGE(I$4:I$1003))/STDEV(I$4:I$1003))</f>
        <v>-0.88771387594136575</v>
      </c>
      <c r="N184" s="11">
        <f>($J$2*J184+$K$2*K184+$L$2*L184+$M$2*M184+3*AVERAGE(J184:K184)+2*AVERAGE(L184:M184))/(SUM($J$2:$M$2)+5)</f>
        <v>-1.0698057184759973</v>
      </c>
      <c r="O184" s="11">
        <f>($J$2*J184+$K$2*K184+$L$2*L184+$M$2*M184+3*AVERAGE(J184:K184)+2*AVERAGE(L184:M184))/(SUM($J$2:$M$2)+5)+P184+Q184</f>
        <v>-0.96980571847599728</v>
      </c>
      <c r="P184">
        <f>VLOOKUP(D184,COND!$A$2:$B$35,2,FALSE)</f>
        <v>0.2</v>
      </c>
      <c r="Q184">
        <f>VLOOKUP(C184,COND!$D$2:$E$14,2,FALSE)</f>
        <v>-0.1</v>
      </c>
      <c r="R184" s="11">
        <f>STANDARDIZE(O184,AVERAGE($O$4:$O$203),STDEV($O$4:$O$203))</f>
        <v>-1.064387123418814</v>
      </c>
      <c r="S184" s="14">
        <f>RANK(O184,$O$4:$O$1003)</f>
        <v>181</v>
      </c>
      <c r="T184" s="14">
        <f>RANK(R184,$R$4:$R$203)</f>
        <v>181</v>
      </c>
      <c r="U184">
        <f>IF(F184="",0,F184)+IF(G184="",0,G184)</f>
        <v>15.7</v>
      </c>
      <c r="V184">
        <f>MAX($U$4:$U$203)-U184</f>
        <v>109.60000000000001</v>
      </c>
      <c r="W184" t="e">
        <f>VLOOKUP(B184,Summary!$Q$3:$U$575,5,FALSE)</f>
        <v>#N/A</v>
      </c>
      <c r="X184" s="15">
        <f>AVERAGE(F184:G184)+AVERAGE(F184:G184)/(ABS(F184-G184))</f>
        <v>9.0576923076923066</v>
      </c>
      <c r="Y184" s="15">
        <f>AVERAGE(H184:I184)+AVERAGE(H184:I184)/(ABS(I184-H184))</f>
        <v>46.157514450867112</v>
      </c>
    </row>
    <row r="185" spans="1:25" ht="15.75" thickBot="1">
      <c r="A185">
        <f>RANK($G185,$G$4:$G$1203)</f>
        <v>154</v>
      </c>
      <c r="B185" s="7" t="s">
        <v>321</v>
      </c>
      <c r="C185" t="str">
        <f>IF(ISNA(VLOOKUP($B185,Pitchers2!$B$1:$Y$1001,C$1,FALSE)),"",VLOOKUP($B185,Pitchers2!$B$1:$Y$1001,C$1,FALSE))</f>
        <v>MR</v>
      </c>
      <c r="D185">
        <f>IF(ISNA(VLOOKUP($B185,Pitchers2!$B$1:$Y$1001,D$1,FALSE)),"",VLOOKUP($B185,Pitchers2!$B$1:$Y$1001,D$1,FALSE)+1)</f>
        <v>30</v>
      </c>
      <c r="E185" t="str">
        <f>IF(ISNA(VLOOKUP($B185,Pitchers2!$B$1:$Y$1001,E$1,FALSE)),"",VLOOKUP($B185,Pitchers2!$B$1:$Y$1001,E$1,FALSE))</f>
        <v>KAL</v>
      </c>
      <c r="F185">
        <f>IF(ISNA(VLOOKUP($B185,Pitchers1!$B$1:$Y$991,F$1,FALSE)),"",VLOOKUP($B185,Pitchers1!$B$1:$Y$991,F$1,FALSE))</f>
        <v>9.1</v>
      </c>
      <c r="G185">
        <f>IF(ISNA(VLOOKUP($B185,Pitchers2!$B$1:$Y$1001,G$1,FALSE)),"",VLOOKUP($B185,Pitchers2!$B$1:$Y$1001,G$1,FALSE))</f>
        <v>9.3000000000000007</v>
      </c>
      <c r="H185" s="16">
        <f>IF(ISNA(VLOOKUP($B185,Pitchers1!$B$1:$Y$991,H$1,FALSE)),"",VLOOKUP($B185,Pitchers1!$B$1:$Y$991,H$1,FALSE))</f>
        <v>25</v>
      </c>
      <c r="I185" s="16">
        <f>IF(ISNA(VLOOKUP($B185,Pitchers2!$B$1:$Y$1001,I$1,FALSE)),"",VLOOKUP($B185,Pitchers2!$B$1:$Y$1001,I$1,FALSE))</f>
        <v>74.899999999999977</v>
      </c>
      <c r="J185" s="11">
        <f>IF(F185="",-1,(F185-AVERAGE(F$4:F$1003))/STDEV(F$4:F$1003))</f>
        <v>-1.0501786818637247</v>
      </c>
      <c r="K185" s="11">
        <f>IF(G185="",-1,(G185-AVERAGE(G$4:G$1003))/STDEV(G$4:G$1003))</f>
        <v>-0.79583211754302552</v>
      </c>
      <c r="L185" s="11">
        <f>IF(H185="",-1,(H185-AVERAGE(H$4:H$1003))/STDEV(H$4:H$1003))</f>
        <v>-1.5294125178717839</v>
      </c>
      <c r="M185" s="11">
        <f>IF(I185="",-1,(I185-AVERAGE(I$4:I$1003))/STDEV(I$4:I$1003))</f>
        <v>-0.9326056816829732</v>
      </c>
      <c r="N185" s="11">
        <f>($J$2*J185+$K$2*K185+$L$2*L185+$M$2*M185+3*AVERAGE(J185:K185)+2*AVERAGE(L185:M185))/(SUM($J$2:$M$2)+5)</f>
        <v>-0.97341168768498565</v>
      </c>
      <c r="O185" s="11">
        <f>($J$2*J185+$K$2*K185+$L$2*L185+$M$2*M185+3*AVERAGE(J185:K185)+2*AVERAGE(L185:M185))/(SUM($J$2:$M$2)+5)+P185+Q185</f>
        <v>-0.97341168768498565</v>
      </c>
      <c r="P185">
        <f>VLOOKUP(D185,COND!$A$2:$B$35,2,FALSE)</f>
        <v>0.1</v>
      </c>
      <c r="Q185">
        <f>VLOOKUP(C185,COND!$D$2:$E$14,2,FALSE)</f>
        <v>-0.1</v>
      </c>
      <c r="R185" s="11">
        <f>STANDARDIZE(O185,AVERAGE($O$4:$O$203),STDEV($O$4:$O$203))</f>
        <v>-1.0678588138359941</v>
      </c>
      <c r="S185" s="14">
        <f>RANK(O185,$O$4:$O$1003)</f>
        <v>182</v>
      </c>
      <c r="T185" s="14">
        <f>RANK(R185,$R$4:$R$203)</f>
        <v>182</v>
      </c>
      <c r="U185">
        <f>IF(F185="",0,F185)+IF(G185="",0,G185)</f>
        <v>18.399999999999999</v>
      </c>
      <c r="V185">
        <f>MAX($U$4:$U$203)-U185</f>
        <v>106.9</v>
      </c>
      <c r="W185" t="e">
        <f>VLOOKUP(B185,Summary!$Q$3:$U$575,5,FALSE)</f>
        <v>#N/A</v>
      </c>
      <c r="X185" s="15">
        <f>AVERAGE(F185:G185)+AVERAGE(F185:G185)/(ABS(F185-G185))</f>
        <v>55.199999999999747</v>
      </c>
      <c r="Y185" s="15">
        <f>AVERAGE(H185:I185)+AVERAGE(H185:I185)/(ABS(I185-H185))</f>
        <v>50.951002004008004</v>
      </c>
    </row>
    <row r="186" spans="1:25" ht="15.75" thickBot="1">
      <c r="A186">
        <f>RANK($G186,$G$4:$G$1203)</f>
        <v>166</v>
      </c>
      <c r="B186" s="4" t="s">
        <v>490</v>
      </c>
      <c r="C186" t="str">
        <f>IF(ISNA(VLOOKUP($B186,Pitchers2!$B$1:$Y$1001,C$1,FALSE)),"",VLOOKUP($B186,Pitchers2!$B$1:$Y$1001,C$1,FALSE))</f>
        <v>MR</v>
      </c>
      <c r="D186">
        <f>IF(ISNA(VLOOKUP($B186,Pitchers2!$B$1:$Y$1001,D$1,FALSE)),"",VLOOKUP($B186,Pitchers2!$B$1:$Y$1001,D$1,FALSE)+1)</f>
        <v>32</v>
      </c>
      <c r="E186" t="str">
        <f>IF(ISNA(VLOOKUP($B186,Pitchers2!$B$1:$Y$1001,E$1,FALSE)),"",VLOOKUP($B186,Pitchers2!$B$1:$Y$1001,E$1,FALSE))</f>
        <v>BAK</v>
      </c>
      <c r="F186">
        <f>IF(ISNA(VLOOKUP($B186,Pitchers1!$B$1:$Y$991,F$1,FALSE)),"",VLOOKUP($B186,Pitchers1!$B$1:$Y$991,F$1,FALSE))</f>
        <v>12.3</v>
      </c>
      <c r="G186">
        <f>IF(ISNA(VLOOKUP($B186,Pitchers2!$B$1:$Y$1001,G$1,FALSE)),"",VLOOKUP($B186,Pitchers2!$B$1:$Y$1001,G$1,FALSE))</f>
        <v>8.3000000000000007</v>
      </c>
      <c r="H186" s="16">
        <f>IF(ISNA(VLOOKUP($B186,Pitchers1!$B$1:$Y$991,H$1,FALSE)),"",VLOOKUP($B186,Pitchers1!$B$1:$Y$991,H$1,FALSE))</f>
        <v>126.89999999999998</v>
      </c>
      <c r="I186" s="16">
        <f>IF(ISNA(VLOOKUP($B186,Pitchers2!$B$1:$Y$1001,I$1,FALSE)),"",VLOOKUP($B186,Pitchers2!$B$1:$Y$1001,I$1,FALSE))</f>
        <v>84</v>
      </c>
      <c r="J186" s="11">
        <f>IF(F186="",-1,(F186-AVERAGE(F$4:F$1003))/STDEV(F$4:F$1003))</f>
        <v>-0.79974856814875495</v>
      </c>
      <c r="K186" s="11">
        <f>IF(G186="",-1,(G186-AVERAGE(G$4:G$1003))/STDEV(G$4:G$1003))</f>
        <v>-0.86513434400212108</v>
      </c>
      <c r="L186" s="11">
        <f>IF(H186="",-1,(H186-AVERAGE(H$4:H$1003))/STDEV(H$4:H$1003))</f>
        <v>-0.61646681192282593</v>
      </c>
      <c r="M186" s="11">
        <f>IF(I186="",-1,(I186-AVERAGE(I$4:I$1003))/STDEV(I$4:I$1003))</f>
        <v>-0.85404502163516061</v>
      </c>
      <c r="N186" s="11">
        <f>($J$2*J186+$K$2*K186+$L$2*L186+$M$2*M186+3*AVERAGE(J186:K186)+2*AVERAGE(L186:M186))/(SUM($J$2:$M$2)+5)</f>
        <v>-0.81997621734157233</v>
      </c>
      <c r="O186" s="11">
        <f>($J$2*J186+$K$2*K186+$L$2*L186+$M$2*M186+3*AVERAGE(J186:K186)+2*AVERAGE(L186:M186))/(SUM($J$2:$M$2)+5)+P186+Q186</f>
        <v>-1.0199762173415723</v>
      </c>
      <c r="P186">
        <f>VLOOKUP(D186,COND!$A$2:$B$35,2,FALSE)</f>
        <v>-0.1</v>
      </c>
      <c r="Q186">
        <f>VLOOKUP(C186,COND!$D$2:$E$14,2,FALSE)</f>
        <v>-0.1</v>
      </c>
      <c r="R186" s="11">
        <f>STANDARDIZE(O186,AVERAGE($O$4:$O$203),STDEV($O$4:$O$203))</f>
        <v>-1.1126893772768365</v>
      </c>
      <c r="S186" s="14">
        <f>RANK(O186,$O$4:$O$1003)</f>
        <v>183</v>
      </c>
      <c r="T186" s="14">
        <f>RANK(R186,$R$4:$R$203)</f>
        <v>183</v>
      </c>
      <c r="U186">
        <f>IF(F186="",0,F186)+IF(G186="",0,G186)</f>
        <v>20.6</v>
      </c>
      <c r="V186">
        <f>MAX($U$4:$U$203)-U186</f>
        <v>104.70000000000002</v>
      </c>
      <c r="W186" t="e">
        <f>VLOOKUP(B186,Summary!$Q$3:$U$575,5,FALSE)</f>
        <v>#N/A</v>
      </c>
      <c r="X186" s="15">
        <f>AVERAGE(F186:G186)+AVERAGE(F186:G186)/(ABS(F186-G186))</f>
        <v>12.875</v>
      </c>
      <c r="Y186" s="15">
        <f>AVERAGE(H186:I186)+AVERAGE(H186:I186)/(ABS(I186-H186))</f>
        <v>107.90804195804195</v>
      </c>
    </row>
    <row r="187" spans="1:25" ht="15.75" thickBot="1">
      <c r="A187">
        <f>RANK($G187,$G$4:$G$1203)</f>
        <v>190</v>
      </c>
      <c r="B187" s="4" t="s">
        <v>322</v>
      </c>
      <c r="C187" t="str">
        <f>IF(ISNA(VLOOKUP($B187,Pitchers2!$B$1:$Y$1001,C$1,FALSE)),"",VLOOKUP($B187,Pitchers2!$B$1:$Y$1001,C$1,FALSE))</f>
        <v>MR</v>
      </c>
      <c r="D187">
        <f>IF(ISNA(VLOOKUP($B187,Pitchers2!$B$1:$Y$1001,D$1,FALSE)),"",VLOOKUP($B187,Pitchers2!$B$1:$Y$1001,D$1,FALSE)+1)</f>
        <v>29</v>
      </c>
      <c r="E187" t="str">
        <f>IF(ISNA(VLOOKUP($B187,Pitchers2!$B$1:$Y$1001,E$1,FALSE)),"",VLOOKUP($B187,Pitchers2!$B$1:$Y$1001,E$1,FALSE))</f>
        <v>KAL</v>
      </c>
      <c r="F187">
        <f>IF(ISNA(VLOOKUP($B187,Pitchers1!$B$1:$Y$991,F$1,FALSE)),"",VLOOKUP($B187,Pitchers1!$B$1:$Y$991,F$1,FALSE))</f>
        <v>6.2</v>
      </c>
      <c r="G187">
        <f>IF(ISNA(VLOOKUP($B187,Pitchers2!$B$1:$Y$1001,G$1,FALSE)),"",VLOOKUP($B187,Pitchers2!$B$1:$Y$1001,G$1,FALSE))</f>
        <v>5.5</v>
      </c>
      <c r="H187" s="16">
        <f>IF(ISNA(VLOOKUP($B187,Pitchers1!$B$1:$Y$991,H$1,FALSE)),"",VLOOKUP($B187,Pitchers1!$B$1:$Y$991,H$1,FALSE))</f>
        <v>37.899999999999977</v>
      </c>
      <c r="I187" s="16">
        <f>IF(ISNA(VLOOKUP($B187,Pitchers2!$B$1:$Y$1001,I$1,FALSE)),"",VLOOKUP($B187,Pitchers2!$B$1:$Y$1001,I$1,FALSE))</f>
        <v>48.899999999999977</v>
      </c>
      <c r="J187" s="11">
        <f>IF(F187="",-1,(F187-AVERAGE(F$4:F$1003))/STDEV(F$4:F$1003))</f>
        <v>-1.2771309724179158</v>
      </c>
      <c r="K187" s="11">
        <f>IF(G187="",-1,(G187-AVERAGE(G$4:G$1003))/STDEV(G$4:G$1003))</f>
        <v>-1.0591805780875887</v>
      </c>
      <c r="L187" s="11">
        <f>IF(H187="",-1,(H187-AVERAGE(H$4:H$1003))/STDEV(H$4:H$1003))</f>
        <v>-1.4138384294837414</v>
      </c>
      <c r="M187" s="11">
        <f>IF(I187="",-1,(I187-AVERAGE(I$4:I$1003))/STDEV(I$4:I$1003))</f>
        <v>-1.1570647103910088</v>
      </c>
      <c r="N187" s="11">
        <f>($J$2*J187+$K$2*K187+$L$2*L187+$M$2*M187+3*AVERAGE(J187:K187)+2*AVERAGE(L187:M187))/(SUM($J$2:$M$2)+5)</f>
        <v>-1.1722935135716803</v>
      </c>
      <c r="O187" s="11">
        <f>($J$2*J187+$K$2*K187+$L$2*L187+$M$2*M187+3*AVERAGE(J187:K187)+2*AVERAGE(L187:M187))/(SUM($J$2:$M$2)+5)+P187+Q187</f>
        <v>-1.0722935135716805</v>
      </c>
      <c r="P187">
        <f>VLOOKUP(D187,COND!$A$2:$B$35,2,FALSE)</f>
        <v>0.2</v>
      </c>
      <c r="Q187">
        <f>VLOOKUP(C187,COND!$D$2:$E$14,2,FALSE)</f>
        <v>-0.1</v>
      </c>
      <c r="R187" s="11">
        <f>STANDARDIZE(O187,AVERAGE($O$4:$O$203),STDEV($O$4:$O$203))</f>
        <v>-1.1630584862315418</v>
      </c>
      <c r="S187" s="14">
        <f>RANK(O187,$O$4:$O$1003)</f>
        <v>184</v>
      </c>
      <c r="T187" s="14">
        <f>RANK(R187,$R$4:$R$203)</f>
        <v>184</v>
      </c>
      <c r="U187">
        <f>IF(F187="",0,F187)+IF(G187="",0,G187)</f>
        <v>11.7</v>
      </c>
      <c r="V187">
        <f>MAX($U$4:$U$203)-U187</f>
        <v>113.60000000000001</v>
      </c>
      <c r="W187" t="e">
        <f>VLOOKUP(B187,Summary!$Q$3:$U$575,5,FALSE)</f>
        <v>#N/A</v>
      </c>
      <c r="X187" s="15">
        <f>AVERAGE(F187:G187)+AVERAGE(F187:G187)/(ABS(F187-G187))</f>
        <v>14.207142857142854</v>
      </c>
      <c r="Y187" s="15">
        <f>AVERAGE(H187:I187)+AVERAGE(H187:I187)/(ABS(I187-H187))</f>
        <v>47.345454545454523</v>
      </c>
    </row>
    <row r="188" spans="1:25" ht="15.75" thickBot="1">
      <c r="A188">
        <f>RANK($G188,$G$4:$G$1203)</f>
        <v>139</v>
      </c>
      <c r="B188" s="7" t="s">
        <v>318</v>
      </c>
      <c r="C188" t="str">
        <f>IF(ISNA(VLOOKUP($B188,Pitchers2!$B$1:$Y$1001,C$1,FALSE)),"",VLOOKUP($B188,Pitchers2!$B$1:$Y$1001,C$1,FALSE))</f>
        <v>MR</v>
      </c>
      <c r="D188">
        <f>IF(ISNA(VLOOKUP($B188,Pitchers2!$B$1:$Y$1001,D$1,FALSE)),"",VLOOKUP($B188,Pitchers2!$B$1:$Y$1001,D$1,FALSE)+1)</f>
        <v>32</v>
      </c>
      <c r="E188" t="str">
        <f>IF(ISNA(VLOOKUP($B188,Pitchers2!$B$1:$Y$1001,E$1,FALSE)),"",VLOOKUP($B188,Pitchers2!$B$1:$Y$1001,E$1,FALSE))</f>
        <v>BAK</v>
      </c>
      <c r="F188">
        <f>IF(ISNA(VLOOKUP($B188,Pitchers1!$B$1:$Y$991,F$1,FALSE)),"",VLOOKUP($B188,Pitchers1!$B$1:$Y$991,F$1,FALSE))</f>
        <v>9.3000000000000007</v>
      </c>
      <c r="G188">
        <f>IF(ISNA(VLOOKUP($B188,Pitchers2!$B$1:$Y$1001,G$1,FALSE)),"",VLOOKUP($B188,Pitchers2!$B$1:$Y$1001,G$1,FALSE))</f>
        <v>11.5</v>
      </c>
      <c r="H188" s="16">
        <f>IF(ISNA(VLOOKUP($B188,Pitchers1!$B$1:$Y$991,H$1,FALSE)),"",VLOOKUP($B188,Pitchers1!$B$1:$Y$991,H$1,FALSE))</f>
        <v>66.899999999999977</v>
      </c>
      <c r="I188" s="16">
        <f>IF(ISNA(VLOOKUP($B188,Pitchers2!$B$1:$Y$1001,I$1,FALSE)),"",VLOOKUP($B188,Pitchers2!$B$1:$Y$1001,I$1,FALSE))</f>
        <v>68.100000000000023</v>
      </c>
      <c r="J188" s="11">
        <f>IF(F188="",-1,(F188-AVERAGE(F$4:F$1003))/STDEV(F$4:F$1003))</f>
        <v>-1.0345267997565388</v>
      </c>
      <c r="K188" s="11">
        <f>IF(G188="",-1,(G188-AVERAGE(G$4:G$1003))/STDEV(G$4:G$1003))</f>
        <v>-0.64336721933301522</v>
      </c>
      <c r="L188" s="11">
        <f>IF(H188="",-1,(H188-AVERAGE(H$4:H$1003))/STDEV(H$4:H$1003))</f>
        <v>-1.1540207114020946</v>
      </c>
      <c r="M188" s="11">
        <f>IF(I188="",-1,(I188-AVERAGE(I$4:I$1003))/STDEV(I$4:I$1003))</f>
        <v>-0.99131035072968987</v>
      </c>
      <c r="N188" s="11">
        <f>($J$2*J188+$K$2*K188+$L$2*L188+$M$2*M188+3*AVERAGE(J188:K188)+2*AVERAGE(L188:M188))/(SUM($J$2:$M$2)+5)</f>
        <v>-0.88639616490447493</v>
      </c>
      <c r="O188" s="11">
        <f>($J$2*J188+$K$2*K188+$L$2*L188+$M$2*M188+3*AVERAGE(J188:K188)+2*AVERAGE(L188:M188))/(SUM($J$2:$M$2)+5)+P188+Q188</f>
        <v>-1.0863961649044749</v>
      </c>
      <c r="P188">
        <f>VLOOKUP(D188,COND!$A$2:$B$35,2,FALSE)</f>
        <v>-0.1</v>
      </c>
      <c r="Q188">
        <f>VLOOKUP(C188,COND!$D$2:$E$14,2,FALSE)</f>
        <v>-0.1</v>
      </c>
      <c r="R188" s="11">
        <f>STANDARDIZE(O188,AVERAGE($O$4:$O$203),STDEV($O$4:$O$203))</f>
        <v>-1.1766359841665925</v>
      </c>
      <c r="S188" s="14">
        <f>RANK(O188,$O$4:$O$1003)</f>
        <v>185</v>
      </c>
      <c r="T188" s="14">
        <f>RANK(R188,$R$4:$R$203)</f>
        <v>185</v>
      </c>
      <c r="U188">
        <f>IF(F188="",0,F188)+IF(G188="",0,G188)</f>
        <v>20.8</v>
      </c>
      <c r="V188">
        <f>MAX($U$4:$U$203)-U188</f>
        <v>104.50000000000001</v>
      </c>
      <c r="W188" t="e">
        <f>VLOOKUP(B188,Summary!$Q$3:$U$575,5,FALSE)</f>
        <v>#N/A</v>
      </c>
      <c r="X188" s="15">
        <f>AVERAGE(F188:G188)+AVERAGE(F188:G188)/(ABS(F188-G188))</f>
        <v>15.127272727272729</v>
      </c>
      <c r="Y188" s="15">
        <f>AVERAGE(H188:I188)+AVERAGE(H188:I188)/(ABS(I188-H188))</f>
        <v>123.74999999999787</v>
      </c>
    </row>
    <row r="189" spans="1:25" ht="15.75" thickBot="1">
      <c r="A189">
        <f>RANK($G189,$G$4:$G$1203)</f>
        <v>161</v>
      </c>
      <c r="B189" s="7" t="s">
        <v>736</v>
      </c>
      <c r="C189" t="str">
        <f>IF(ISNA(VLOOKUP($B189,Pitchers2!$B$1:$Y$1001,C$1,FALSE)),"",VLOOKUP($B189,Pitchers2!$B$1:$Y$1001,C$1,FALSE))</f>
        <v>MR</v>
      </c>
      <c r="D189">
        <f>IF(ISNA(VLOOKUP($B189,Pitchers2!$B$1:$Y$1001,D$1,FALSE)),"",VLOOKUP($B189,Pitchers2!$B$1:$Y$1001,D$1,FALSE)+1)</f>
        <v>31</v>
      </c>
      <c r="E189" t="str">
        <f>IF(ISNA(VLOOKUP($B189,Pitchers2!$B$1:$Y$1001,E$1,FALSE)),"",VLOOKUP($B189,Pitchers2!$B$1:$Y$1001,E$1,FALSE))</f>
        <v>FLA</v>
      </c>
      <c r="F189" t="str">
        <f>IF(ISNA(VLOOKUP($B189,Pitchers1!$B$1:$Y$991,F$1,FALSE)),"",VLOOKUP($B189,Pitchers1!$B$1:$Y$991,F$1,FALSE))</f>
        <v/>
      </c>
      <c r="G189">
        <f>IF(ISNA(VLOOKUP($B189,Pitchers2!$B$1:$Y$1001,G$1,FALSE)),"",VLOOKUP($B189,Pitchers2!$B$1:$Y$1001,G$1,FALSE))</f>
        <v>8.6</v>
      </c>
      <c r="H189" s="16" t="str">
        <f>IF(ISNA(VLOOKUP($B189,Pitchers1!$B$1:$Y$991,H$1,FALSE)),"",VLOOKUP($B189,Pitchers1!$B$1:$Y$991,H$1,FALSE))</f>
        <v/>
      </c>
      <c r="I189" s="16">
        <f>IF(ISNA(VLOOKUP($B189,Pitchers2!$B$1:$Y$1001,I$1,FALSE)),"",VLOOKUP($B189,Pitchers2!$B$1:$Y$1001,I$1,FALSE))</f>
        <v>49</v>
      </c>
      <c r="J189" s="11">
        <f>IF(F189="",-1,(F189-AVERAGE(F$4:F$1003))/STDEV(F$4:F$1003))</f>
        <v>-1</v>
      </c>
      <c r="K189" s="11">
        <f>IF(G189="",-1,(G189-AVERAGE(G$4:G$1003))/STDEV(G$4:G$1003))</f>
        <v>-0.84434367606439242</v>
      </c>
      <c r="L189" s="11">
        <f>IF(H189="",-1,(H189-AVERAGE(H$4:H$1003))/STDEV(H$4:H$1003))</f>
        <v>-1</v>
      </c>
      <c r="M189" s="11">
        <f>IF(I189="",-1,(I189-AVERAGE(I$4:I$1003))/STDEV(I$4:I$1003))</f>
        <v>-1.1562014064344392</v>
      </c>
      <c r="N189" s="11">
        <f>($J$2*J189+$K$2*K189+$L$2*L189+$M$2*M189+3*AVERAGE(J189:K189)+2*AVERAGE(L189:M189))/(SUM($J$2:$M$2)+5)</f>
        <v>-0.99083504696348967</v>
      </c>
      <c r="O189" s="11">
        <f>($J$2*J189+$K$2*K189+$L$2*L189+$M$2*M189+3*AVERAGE(J189:K189)+2*AVERAGE(L189:M189))/(SUM($J$2:$M$2)+5)+P189+Q189</f>
        <v>-1.0908350469634898</v>
      </c>
      <c r="P189">
        <f>VLOOKUP(D189,COND!$A$2:$B$35,2,FALSE)</f>
        <v>0</v>
      </c>
      <c r="Q189">
        <f>VLOOKUP(C189,COND!$D$2:$E$14,2,FALSE)</f>
        <v>-0.1</v>
      </c>
      <c r="R189" s="11">
        <f>STANDARDIZE(O189,AVERAGE($O$4:$O$203),STDEV($O$4:$O$203))</f>
        <v>-1.1809095714919817</v>
      </c>
      <c r="S189" s="14">
        <f>RANK(O189,$O$4:$O$1003)</f>
        <v>186</v>
      </c>
      <c r="T189" s="14">
        <f>RANK(R189,$R$4:$R$203)</f>
        <v>186</v>
      </c>
      <c r="U189">
        <f>IF(F189="",0,F189)+IF(G189="",0,G189)</f>
        <v>8.6</v>
      </c>
      <c r="V189">
        <f>MAX($U$4:$U$203)-U189</f>
        <v>116.70000000000002</v>
      </c>
      <c r="W189" t="e">
        <f>VLOOKUP(B189,Summary!$Q$3:$U$575,5,FALSE)</f>
        <v>#N/A</v>
      </c>
      <c r="X189" s="15" t="e">
        <f>AVERAGE(F189:G189)+AVERAGE(F189:G189)/(ABS(F189-G189))</f>
        <v>#VALUE!</v>
      </c>
      <c r="Y189" s="15" t="e">
        <f>AVERAGE(H189:I189)+AVERAGE(H189:I189)/(ABS(I189-H189))</f>
        <v>#VALUE!</v>
      </c>
    </row>
    <row r="190" spans="1:25" ht="15.75" thickBot="1">
      <c r="A190">
        <f>RANK($G190,$G$4:$G$1203)</f>
        <v>126</v>
      </c>
      <c r="B190" s="7" t="s">
        <v>491</v>
      </c>
      <c r="C190" t="str">
        <f>IF(ISNA(VLOOKUP($B190,Pitchers2!$B$1:$Y$1001,C$1,FALSE)),"",VLOOKUP($B190,Pitchers2!$B$1:$Y$1001,C$1,FALSE))</f>
        <v>MR</v>
      </c>
      <c r="D190">
        <f>IF(ISNA(VLOOKUP($B190,Pitchers2!$B$1:$Y$1001,D$1,FALSE)),"",VLOOKUP($B190,Pitchers2!$B$1:$Y$1001,D$1,FALSE)+1)</f>
        <v>34</v>
      </c>
      <c r="E190" t="str">
        <f>IF(ISNA(VLOOKUP($B190,Pitchers2!$B$1:$Y$1001,E$1,FALSE)),"",VLOOKUP($B190,Pitchers2!$B$1:$Y$1001,E$1,FALSE))</f>
        <v>SA</v>
      </c>
      <c r="F190">
        <f>IF(ISNA(VLOOKUP($B190,Pitchers1!$B$1:$Y$991,F$1,FALSE)),"",VLOOKUP($B190,Pitchers1!$B$1:$Y$991,F$1,FALSE))</f>
        <v>12.3</v>
      </c>
      <c r="G190">
        <f>IF(ISNA(VLOOKUP($B190,Pitchers2!$B$1:$Y$1001,G$1,FALSE)),"",VLOOKUP($B190,Pitchers2!$B$1:$Y$1001,G$1,FALSE))</f>
        <v>13</v>
      </c>
      <c r="H190" s="16">
        <f>IF(ISNA(VLOOKUP($B190,Pitchers1!$B$1:$Y$991,H$1,FALSE)),"",VLOOKUP($B190,Pitchers1!$B$1:$Y$991,H$1,FALSE))</f>
        <v>53</v>
      </c>
      <c r="I190" s="16">
        <f>IF(ISNA(VLOOKUP($B190,Pitchers2!$B$1:$Y$1001,I$1,FALSE)),"",VLOOKUP($B190,Pitchers2!$B$1:$Y$1001,I$1,FALSE))</f>
        <v>162.10000000000002</v>
      </c>
      <c r="J190" s="11">
        <f>IF(F190="",-1,(F190-AVERAGE(F$4:F$1003))/STDEV(F$4:F$1003))</f>
        <v>-0.79974856814875495</v>
      </c>
      <c r="K190" s="11">
        <f>IF(G190="",-1,(G190-AVERAGE(G$4:G$1003))/STDEV(G$4:G$1003))</f>
        <v>-0.53941387964437182</v>
      </c>
      <c r="L190" s="11">
        <f>IF(H190="",-1,(H190-AVERAGE(H$4:H$1003))/STDEV(H$4:H$1003))</f>
        <v>-1.2785540314481252</v>
      </c>
      <c r="M190" s="11">
        <f>IF(I190="",-1,(I190-AVERAGE(I$4:I$1003))/STDEV(I$4:I$1003))</f>
        <v>-0.1798046315544842</v>
      </c>
      <c r="N190" s="11">
        <f>($J$2*J190+$K$2*K190+$L$2*L190+$M$2*M190+3*AVERAGE(J190:K190)+2*AVERAGE(L190:M190))/(SUM($J$2:$M$2)+5)</f>
        <v>-0.5598959824028471</v>
      </c>
      <c r="O190" s="11">
        <f>($J$2*J190+$K$2*K190+$L$2*L190+$M$2*M190+3*AVERAGE(J190:K190)+2*AVERAGE(L190:M190))/(SUM($J$2:$M$2)+5)+P190+Q190</f>
        <v>-1.1098959824028471</v>
      </c>
      <c r="P190">
        <f>VLOOKUP(D190,COND!$A$2:$B$35,2,FALSE)</f>
        <v>-0.45</v>
      </c>
      <c r="Q190">
        <f>VLOOKUP(C190,COND!$D$2:$E$14,2,FALSE)</f>
        <v>-0.1</v>
      </c>
      <c r="R190" s="11">
        <f>STANDARDIZE(O190,AVERAGE($O$4:$O$203),STDEV($O$4:$O$203))</f>
        <v>-1.1992607173482361</v>
      </c>
      <c r="S190" s="14">
        <f>RANK(O190,$O$4:$O$1003)</f>
        <v>187</v>
      </c>
      <c r="T190" s="14">
        <f>RANK(R190,$R$4:$R$203)</f>
        <v>187</v>
      </c>
      <c r="U190">
        <f>IF(F190="",0,F190)+IF(G190="",0,G190)</f>
        <v>25.3</v>
      </c>
      <c r="V190">
        <f>MAX($U$4:$U$203)-U190</f>
        <v>100.00000000000001</v>
      </c>
      <c r="W190" t="e">
        <f>VLOOKUP(B190,Summary!$Q$3:$U$575,5,FALSE)</f>
        <v>#N/A</v>
      </c>
      <c r="X190" s="15">
        <f>AVERAGE(F190:G190)+AVERAGE(F190:G190)/(ABS(F190-G190))</f>
        <v>30.721428571428589</v>
      </c>
      <c r="Y190" s="15">
        <f>AVERAGE(H190:I190)+AVERAGE(H190:I190)/(ABS(I190-H190))</f>
        <v>108.5357928505958</v>
      </c>
    </row>
    <row r="191" spans="1:25" ht="15.75" thickBot="1">
      <c r="A191">
        <f>RANK($G191,$G$4:$G$1203)</f>
        <v>184</v>
      </c>
      <c r="B191" s="7" t="s">
        <v>193</v>
      </c>
      <c r="C191" t="str">
        <f>IF(ISNA(VLOOKUP($B191,Pitchers2!$B$1:$Y$1001,C$1,FALSE)),"",VLOOKUP($B191,Pitchers2!$B$1:$Y$1001,C$1,FALSE))</f>
        <v>MR</v>
      </c>
      <c r="D191">
        <f>IF(ISNA(VLOOKUP($B191,Pitchers2!$B$1:$Y$1001,D$1,FALSE)),"",VLOOKUP($B191,Pitchers2!$B$1:$Y$1001,D$1,FALSE)+1)</f>
        <v>32</v>
      </c>
      <c r="E191" t="str">
        <f>IF(ISNA(VLOOKUP($B191,Pitchers2!$B$1:$Y$1001,E$1,FALSE)),"",VLOOKUP($B191,Pitchers2!$B$1:$Y$1001,E$1,FALSE))</f>
        <v>ARL(2)</v>
      </c>
      <c r="F191">
        <f>IF(ISNA(VLOOKUP($B191,Pitchers1!$B$1:$Y$991,F$1,FALSE)),"",VLOOKUP($B191,Pitchers1!$B$1:$Y$991,F$1,FALSE))</f>
        <v>8.6</v>
      </c>
      <c r="G191">
        <f>IF(ISNA(VLOOKUP($B191,Pitchers2!$B$1:$Y$1001,G$1,FALSE)),"",VLOOKUP($B191,Pitchers2!$B$1:$Y$1001,G$1,FALSE))</f>
        <v>6.3</v>
      </c>
      <c r="H191" s="16">
        <f>IF(ISNA(VLOOKUP($B191,Pitchers1!$B$1:$Y$991,H$1,FALSE)),"",VLOOKUP($B191,Pitchers1!$B$1:$Y$991,H$1,FALSE))</f>
        <v>148.89999999999998</v>
      </c>
      <c r="I191" s="16">
        <f>IF(ISNA(VLOOKUP($B191,Pitchers2!$B$1:$Y$1001,I$1,FALSE)),"",VLOOKUP($B191,Pitchers2!$B$1:$Y$1001,I$1,FALSE))</f>
        <v>70.099999999999994</v>
      </c>
      <c r="J191" s="11">
        <f>IF(F191="",-1,(F191-AVERAGE(F$4:F$1003))/STDEV(F$4:F$1003))</f>
        <v>-1.0893083871316886</v>
      </c>
      <c r="K191" s="11">
        <f>IF(G191="",-1,(G191-AVERAGE(G$4:G$1003))/STDEV(G$4:G$1003))</f>
        <v>-1.0037387969203122</v>
      </c>
      <c r="L191" s="11">
        <f>IF(H191="",-1,(H191-AVERAGE(H$4:H$1003))/STDEV(H$4:H$1003))</f>
        <v>-0.419363715447094</v>
      </c>
      <c r="M191" s="11">
        <f>IF(I191="",-1,(I191-AVERAGE(I$4:I$1003))/STDEV(I$4:I$1003))</f>
        <v>-0.97404427159830276</v>
      </c>
      <c r="N191" s="11">
        <f>($J$2*J191+$K$2*K191+$L$2*L191+$M$2*M191+3*AVERAGE(J191:K191)+2*AVERAGE(L191:M191))/(SUM($J$2:$M$2)+5)</f>
        <v>-0.93951406527853076</v>
      </c>
      <c r="O191" s="11">
        <f>($J$2*J191+$K$2*K191+$L$2*L191+$M$2*M191+3*AVERAGE(J191:K191)+2*AVERAGE(L191:M191))/(SUM($J$2:$M$2)+5)+P191+Q191</f>
        <v>-1.1395140652785309</v>
      </c>
      <c r="P191">
        <f>VLOOKUP(D191,COND!$A$2:$B$35,2,FALSE)</f>
        <v>-0.1</v>
      </c>
      <c r="Q191">
        <f>VLOOKUP(C191,COND!$D$2:$E$14,2,FALSE)</f>
        <v>-0.1</v>
      </c>
      <c r="R191" s="11">
        <f>STANDARDIZE(O191,AVERAGE($O$4:$O$203),STDEV($O$4:$O$203))</f>
        <v>-1.22777588443243</v>
      </c>
      <c r="S191" s="14">
        <f>RANK(O191,$O$4:$O$1003)</f>
        <v>188</v>
      </c>
      <c r="T191" s="14">
        <f>RANK(R191,$R$4:$R$203)</f>
        <v>188</v>
      </c>
      <c r="U191">
        <f>IF(F191="",0,F191)+IF(G191="",0,G191)</f>
        <v>14.899999999999999</v>
      </c>
      <c r="V191">
        <f>MAX($U$4:$U$203)-U191</f>
        <v>110.4</v>
      </c>
      <c r="W191" t="e">
        <f>VLOOKUP(B191,Summary!$Q$3:$U$575,5,FALSE)</f>
        <v>#N/A</v>
      </c>
      <c r="X191" s="15">
        <f>AVERAGE(F191:G191)+AVERAGE(F191:G191)/(ABS(F191-G191))</f>
        <v>10.689130434782609</v>
      </c>
      <c r="Y191" s="15">
        <f>AVERAGE(H191:I191)+AVERAGE(H191:I191)/(ABS(I191-H191))</f>
        <v>110.88959390862942</v>
      </c>
    </row>
    <row r="192" spans="1:25" ht="15.75" thickBot="1">
      <c r="A192">
        <f>RANK($G192,$G$4:$G$1203)</f>
        <v>143</v>
      </c>
      <c r="B192" s="4" t="s">
        <v>314</v>
      </c>
      <c r="C192" t="str">
        <f>IF(ISNA(VLOOKUP($B192,Pitchers2!$B$1:$Y$1001,C$1,FALSE)),"",VLOOKUP($B192,Pitchers2!$B$1:$Y$1001,C$1,FALSE))</f>
        <v>CL</v>
      </c>
      <c r="D192">
        <f>IF(ISNA(VLOOKUP($B192,Pitchers2!$B$1:$Y$1001,D$1,FALSE)),"",VLOOKUP($B192,Pitchers2!$B$1:$Y$1001,D$1,FALSE)+1)</f>
        <v>36</v>
      </c>
      <c r="E192" t="str">
        <f>IF(ISNA(VLOOKUP($B192,Pitchers2!$B$1:$Y$1001,E$1,FALSE)),"",VLOOKUP($B192,Pitchers2!$B$1:$Y$1001,E$1,FALSE))</f>
        <v>KAL</v>
      </c>
      <c r="F192">
        <f>IF(ISNA(VLOOKUP($B192,Pitchers1!$B$1:$Y$991,F$1,FALSE)),"",VLOOKUP($B192,Pitchers1!$B$1:$Y$991,F$1,FALSE))</f>
        <v>17.899999999999999</v>
      </c>
      <c r="G192">
        <f>IF(ISNA(VLOOKUP($B192,Pitchers2!$B$1:$Y$1001,G$1,FALSE)),"",VLOOKUP($B192,Pitchers2!$B$1:$Y$1001,G$1,FALSE))</f>
        <v>11.2</v>
      </c>
      <c r="H192" s="16">
        <f>IF(ISNA(VLOOKUP($B192,Pitchers1!$B$1:$Y$991,H$1,FALSE)),"",VLOOKUP($B192,Pitchers1!$B$1:$Y$991,H$1,FALSE))</f>
        <v>197</v>
      </c>
      <c r="I192" s="16">
        <f>IF(ISNA(VLOOKUP($B192,Pitchers2!$B$1:$Y$1001,I$1,FALSE)),"",VLOOKUP($B192,Pitchers2!$B$1:$Y$1001,I$1,FALSE))</f>
        <v>242</v>
      </c>
      <c r="J192" s="11">
        <f>IF(F192="",-1,(F192-AVERAGE(F$4:F$1003))/STDEV(F$4:F$1003))</f>
        <v>-0.36149586914755849</v>
      </c>
      <c r="K192" s="11">
        <f>IF(G192="",-1,(G192-AVERAGE(G$4:G$1003))/STDEV(G$4:G$1003))</f>
        <v>-0.66415788727074399</v>
      </c>
      <c r="L192" s="11">
        <f>IF(H192="",-1,(H192-AVERAGE(H$4:H$1003))/STDEV(H$4:H$1003))</f>
        <v>1.1575327302120015E-2</v>
      </c>
      <c r="M192" s="11">
        <f>IF(I192="",-1,(I192-AVERAGE(I$4:I$1003))/STDEV(I$4:I$1003))</f>
        <v>0.50997522974444043</v>
      </c>
      <c r="N192" s="11">
        <f>($J$2*J192+$K$2*K192+$L$2*L192+$M$2*M192+3*AVERAGE(J192:K192)+2*AVERAGE(L192:M192))/(SUM($J$2:$M$2)+5)</f>
        <v>-0.15286814081496788</v>
      </c>
      <c r="O192" s="11">
        <f>($J$2*J192+$K$2*K192+$L$2*L192+$M$2*M192+3*AVERAGE(J192:K192)+2*AVERAGE(L192:M192))/(SUM($J$2:$M$2)+5)+P192+Q192</f>
        <v>-1.1528681408149679</v>
      </c>
      <c r="P192">
        <f>VLOOKUP(D192,COND!$A$2:$B$35,2,FALSE)</f>
        <v>-1</v>
      </c>
      <c r="Q192">
        <f>VLOOKUP(C192,COND!$D$2:$E$14,2,FALSE)</f>
        <v>0</v>
      </c>
      <c r="R192" s="11">
        <f>STANDARDIZE(O192,AVERAGE($O$4:$O$203),STDEV($O$4:$O$203))</f>
        <v>-1.2406326819765101</v>
      </c>
      <c r="S192" s="14">
        <f>RANK(O192,$O$4:$O$1003)</f>
        <v>189</v>
      </c>
      <c r="T192" s="14">
        <f>RANK(R192,$R$4:$R$203)</f>
        <v>189</v>
      </c>
      <c r="U192">
        <f>IF(F192="",0,F192)+IF(G192="",0,G192)</f>
        <v>29.099999999999998</v>
      </c>
      <c r="V192">
        <f>MAX($U$4:$U$203)-U192</f>
        <v>96.200000000000017</v>
      </c>
      <c r="W192" t="e">
        <f>VLOOKUP(B192,Summary!$Q$3:$U$575,5,FALSE)</f>
        <v>#N/A</v>
      </c>
      <c r="X192" s="15">
        <f>AVERAGE(F192:G192)+AVERAGE(F192:G192)/(ABS(F192-G192))</f>
        <v>16.721641791044775</v>
      </c>
      <c r="Y192" s="15">
        <f>AVERAGE(H192:I192)+AVERAGE(H192:I192)/(ABS(I192-H192))</f>
        <v>224.37777777777777</v>
      </c>
    </row>
    <row r="193" spans="1:25" ht="15.75" thickBot="1">
      <c r="A193">
        <f>RANK($G193,$G$4:$G$1203)</f>
        <v>176</v>
      </c>
      <c r="B193" s="4" t="s">
        <v>558</v>
      </c>
      <c r="C193" t="str">
        <f>IF(ISNA(VLOOKUP($B193,Pitchers2!$B$1:$Y$1001,C$1,FALSE)),"",VLOOKUP($B193,Pitchers2!$B$1:$Y$1001,C$1,FALSE))</f>
        <v>MR</v>
      </c>
      <c r="D193">
        <f>IF(ISNA(VLOOKUP($B193,Pitchers2!$B$1:$Y$1001,D$1,FALSE)),"",VLOOKUP($B193,Pitchers2!$B$1:$Y$1001,D$1,FALSE)+1)</f>
        <v>31</v>
      </c>
      <c r="E193" t="str">
        <f>IF(ISNA(VLOOKUP($B193,Pitchers2!$B$1:$Y$1001,E$1,FALSE)),"",VLOOKUP($B193,Pitchers2!$B$1:$Y$1001,E$1,FALSE))</f>
        <v>GLO</v>
      </c>
      <c r="F193">
        <f>IF(ISNA(VLOOKUP($B193,Pitchers1!$B$1:$Y$991,F$1,FALSE)),"",VLOOKUP($B193,Pitchers1!$B$1:$Y$991,F$1,FALSE))</f>
        <v>9.6999999999999993</v>
      </c>
      <c r="G193">
        <f>IF(ISNA(VLOOKUP($B193,Pitchers2!$B$1:$Y$1001,G$1,FALSE)),"",VLOOKUP($B193,Pitchers2!$B$1:$Y$1001,G$1,FALSE))</f>
        <v>7.7</v>
      </c>
      <c r="H193" s="16">
        <f>IF(ISNA(VLOOKUP($B193,Pitchers1!$B$1:$Y$991,H$1,FALSE)),"",VLOOKUP($B193,Pitchers1!$B$1:$Y$991,H$1,FALSE))</f>
        <v>34.100000000000023</v>
      </c>
      <c r="I193" s="16">
        <f>IF(ISNA(VLOOKUP($B193,Pitchers2!$B$1:$Y$1001,I$1,FALSE)),"",VLOOKUP($B193,Pitchers2!$B$1:$Y$1001,I$1,FALSE))</f>
        <v>49.100000000000023</v>
      </c>
      <c r="J193" s="11">
        <f>IF(F193="",-1,(F193-AVERAGE(F$4:F$1003))/STDEV(F$4:F$1003))</f>
        <v>-1.0032230355421679</v>
      </c>
      <c r="K193" s="11">
        <f>IF(G193="",-1,(G193-AVERAGE(G$4:G$1003))/STDEV(G$4:G$1003))</f>
        <v>-0.90671567987757851</v>
      </c>
      <c r="L193" s="11">
        <f>IF(H193="",-1,(H193-AVERAGE(H$4:H$1003))/STDEV(H$4:H$1003))</f>
        <v>-1.4478835097840945</v>
      </c>
      <c r="M193" s="11">
        <f>IF(I193="",-1,(I193-AVERAGE(I$4:I$1003))/STDEV(I$4:I$1003))</f>
        <v>-1.1553381024778697</v>
      </c>
      <c r="N193" s="11">
        <f>($J$2*J193+$K$2*K193+$L$2*L193+$M$2*M193+3*AVERAGE(J193:K193)+2*AVERAGE(L193:M193))/(SUM($J$2:$M$2)+5)</f>
        <v>-1.0685863187180797</v>
      </c>
      <c r="O193" s="11">
        <f>($J$2*J193+$K$2*K193+$L$2*L193+$M$2*M193+3*AVERAGE(J193:K193)+2*AVERAGE(L193:M193))/(SUM($J$2:$M$2)+5)+P193+Q193</f>
        <v>-1.1685863187180798</v>
      </c>
      <c r="P193">
        <f>VLOOKUP(D193,COND!$A$2:$B$35,2,FALSE)</f>
        <v>0</v>
      </c>
      <c r="Q193">
        <f>VLOOKUP(C193,COND!$D$2:$E$14,2,FALSE)</f>
        <v>-0.1</v>
      </c>
      <c r="R193" s="11">
        <f>STANDARDIZE(O193,AVERAGE($O$4:$O$203),STDEV($O$4:$O$203))</f>
        <v>-1.2557655476331964</v>
      </c>
      <c r="S193" s="14">
        <f>RANK(O193,$O$4:$O$1003)</f>
        <v>190</v>
      </c>
      <c r="T193" s="14">
        <f>RANK(R193,$R$4:$R$203)</f>
        <v>190</v>
      </c>
      <c r="U193">
        <f>IF(F193="",0,F193)+IF(G193="",0,G193)</f>
        <v>17.399999999999999</v>
      </c>
      <c r="V193">
        <f>MAX($U$4:$U$203)-U193</f>
        <v>107.9</v>
      </c>
      <c r="W193" t="e">
        <f>VLOOKUP(B193,Summary!$Q$3:$U$575,5,FALSE)</f>
        <v>#N/A</v>
      </c>
      <c r="X193" s="15">
        <f>AVERAGE(F193:G193)+AVERAGE(F193:G193)/(ABS(F193-G193))</f>
        <v>13.05</v>
      </c>
      <c r="Y193" s="15">
        <f>AVERAGE(H193:I193)+AVERAGE(H193:I193)/(ABS(I193-H193))</f>
        <v>44.373333333333356</v>
      </c>
    </row>
    <row r="194" spans="1:25" ht="15.75" thickBot="1">
      <c r="A194">
        <f>RANK($G194,$G$4:$G$1203)</f>
        <v>158</v>
      </c>
      <c r="B194" s="7" t="s">
        <v>324</v>
      </c>
      <c r="C194" t="str">
        <f>IF(ISNA(VLOOKUP($B194,Pitchers2!$B$1:$Y$1001,C$1,FALSE)),"",VLOOKUP($B194,Pitchers2!$B$1:$Y$1001,C$1,FALSE))</f>
        <v>MR</v>
      </c>
      <c r="D194">
        <f>IF(ISNA(VLOOKUP($B194,Pitchers2!$B$1:$Y$1001,D$1,FALSE)),"",VLOOKUP($B194,Pitchers2!$B$1:$Y$1001,D$1,FALSE)+1)</f>
        <v>32</v>
      </c>
      <c r="E194" t="str">
        <f>IF(ISNA(VLOOKUP($B194,Pitchers2!$B$1:$Y$1001,E$1,FALSE)),"",VLOOKUP($B194,Pitchers2!$B$1:$Y$1001,E$1,FALSE))</f>
        <v>AUR</v>
      </c>
      <c r="F194">
        <f>IF(ISNA(VLOOKUP($B194,Pitchers1!$B$1:$Y$991,F$1,FALSE)),"",VLOOKUP($B194,Pitchers1!$B$1:$Y$991,F$1,FALSE))</f>
        <v>9.9</v>
      </c>
      <c r="G194">
        <f>IF(ISNA(VLOOKUP($B194,Pitchers2!$B$1:$Y$1001,G$1,FALSE)),"",VLOOKUP($B194,Pitchers2!$B$1:$Y$1001,G$1,FALSE))</f>
        <v>8.8000000000000007</v>
      </c>
      <c r="H194" s="16">
        <f>IF(ISNA(VLOOKUP($B194,Pitchers1!$B$1:$Y$991,H$1,FALSE)),"",VLOOKUP($B194,Pitchers1!$B$1:$Y$991,H$1,FALSE))</f>
        <v>68</v>
      </c>
      <c r="I194" s="16">
        <f>IF(ISNA(VLOOKUP($B194,Pitchers2!$B$1:$Y$1001,I$1,FALSE)),"",VLOOKUP($B194,Pitchers2!$B$1:$Y$1001,I$1,FALSE))</f>
        <v>57.100000000000023</v>
      </c>
      <c r="J194" s="11">
        <f>IF(F194="",-1,(F194-AVERAGE(F$4:F$1003))/STDEV(F$4:F$1003))</f>
        <v>-0.98757115343498214</v>
      </c>
      <c r="K194" s="11">
        <f>IF(G194="",-1,(G194-AVERAGE(G$4:G$1003))/STDEV(G$4:G$1003))</f>
        <v>-0.83048323077257324</v>
      </c>
      <c r="L194" s="11">
        <f>IF(H194="",-1,(H194-AVERAGE(H$4:H$1003))/STDEV(H$4:H$1003))</f>
        <v>-1.144165556578308</v>
      </c>
      <c r="M194" s="11">
        <f>IF(I194="",-1,(I194-AVERAGE(I$4:I$1003))/STDEV(I$4:I$1003))</f>
        <v>-1.0862737859523202</v>
      </c>
      <c r="N194" s="11">
        <f>($J$2*J194+$K$2*K194+$L$2*L194+$M$2*M194+3*AVERAGE(J194:K194)+2*AVERAGE(L194:M194))/(SUM($J$2:$M$2)+5)</f>
        <v>-0.97825391360601399</v>
      </c>
      <c r="O194" s="11">
        <f>($J$2*J194+$K$2*K194+$L$2*L194+$M$2*M194+3*AVERAGE(J194:K194)+2*AVERAGE(L194:M194))/(SUM($J$2:$M$2)+5)+P194+Q194</f>
        <v>-1.1782539136060142</v>
      </c>
      <c r="P194">
        <f>VLOOKUP(D194,COND!$A$2:$B$35,2,FALSE)</f>
        <v>-0.1</v>
      </c>
      <c r="Q194">
        <f>VLOOKUP(C194,COND!$D$2:$E$14,2,FALSE)</f>
        <v>-0.1</v>
      </c>
      <c r="R194" s="11">
        <f>STANDARDIZE(O194,AVERAGE($O$4:$O$203),STDEV($O$4:$O$203))</f>
        <v>-1.2650731413991005</v>
      </c>
      <c r="S194" s="14">
        <f>RANK(O194,$O$4:$O$1003)</f>
        <v>191</v>
      </c>
      <c r="T194" s="14">
        <f>RANK(R194,$R$4:$R$203)</f>
        <v>191</v>
      </c>
      <c r="U194">
        <f>IF(F194="",0,F194)+IF(G194="",0,G194)</f>
        <v>18.700000000000003</v>
      </c>
      <c r="V194">
        <f>MAX($U$4:$U$203)-U194</f>
        <v>106.60000000000001</v>
      </c>
      <c r="W194" t="e">
        <f>VLOOKUP(B194,Summary!$Q$3:$U$575,5,FALSE)</f>
        <v>#N/A</v>
      </c>
      <c r="X194" s="15">
        <f>AVERAGE(F194:G194)+AVERAGE(F194:G194)/(ABS(F194-G194))</f>
        <v>17.850000000000005</v>
      </c>
      <c r="Y194" s="15">
        <f>AVERAGE(H194:I194)+AVERAGE(H194:I194)/(ABS(I194-H194))</f>
        <v>68.288532110091765</v>
      </c>
    </row>
    <row r="195" spans="1:25" ht="15.75" thickBot="1">
      <c r="A195">
        <f>RANK($G195,$G$4:$G$1203)</f>
        <v>156</v>
      </c>
      <c r="B195" s="4" t="s">
        <v>326</v>
      </c>
      <c r="C195" t="str">
        <f>IF(ISNA(VLOOKUP($B195,Pitchers2!$B$1:$Y$1001,C$1,FALSE)),"",VLOOKUP($B195,Pitchers2!$B$1:$Y$1001,C$1,FALSE))</f>
        <v>MR</v>
      </c>
      <c r="D195">
        <f>IF(ISNA(VLOOKUP($B195,Pitchers2!$B$1:$Y$1001,D$1,FALSE)),"",VLOOKUP($B195,Pitchers2!$B$1:$Y$1001,D$1,FALSE)+1)</f>
        <v>33</v>
      </c>
      <c r="E195" t="str">
        <f>IF(ISNA(VLOOKUP($B195,Pitchers2!$B$1:$Y$1001,E$1,FALSE)),"",VLOOKUP($B195,Pitchers2!$B$1:$Y$1001,E$1,FALSE))</f>
        <v>BAK</v>
      </c>
      <c r="F195">
        <f>IF(ISNA(VLOOKUP($B195,Pitchers1!$B$1:$Y$991,F$1,FALSE)),"",VLOOKUP($B195,Pitchers1!$B$1:$Y$991,F$1,FALSE))</f>
        <v>10.9</v>
      </c>
      <c r="G195">
        <f>IF(ISNA(VLOOKUP($B195,Pitchers2!$B$1:$Y$1001,G$1,FALSE)),"",VLOOKUP($B195,Pitchers2!$B$1:$Y$1001,G$1,FALSE))</f>
        <v>8.9</v>
      </c>
      <c r="H195" s="16">
        <f>IF(ISNA(VLOOKUP($B195,Pitchers1!$B$1:$Y$991,H$1,FALSE)),"",VLOOKUP($B195,Pitchers1!$B$1:$Y$991,H$1,FALSE))</f>
        <v>104</v>
      </c>
      <c r="I195" s="16">
        <f>IF(ISNA(VLOOKUP($B195,Pitchers2!$B$1:$Y$1001,I$1,FALSE)),"",VLOOKUP($B195,Pitchers2!$B$1:$Y$1001,I$1,FALSE))</f>
        <v>59.099999999999994</v>
      </c>
      <c r="J195" s="11">
        <f>IF(F195="",-1,(F195-AVERAGE(F$4:F$1003))/STDEV(F$4:F$1003))</f>
        <v>-0.90931174289905414</v>
      </c>
      <c r="K195" s="11">
        <f>IF(G195="",-1,(G195-AVERAGE(G$4:G$1003))/STDEV(G$4:G$1003))</f>
        <v>-0.82355300812666377</v>
      </c>
      <c r="L195" s="11">
        <f>IF(H195="",-1,(H195-AVERAGE(H$4:H$1003))/STDEV(H$4:H$1003))</f>
        <v>-0.82163321689074664</v>
      </c>
      <c r="M195" s="11">
        <f>IF(I195="",-1,(I195-AVERAGE(I$4:I$1003))/STDEV(I$4:I$1003))</f>
        <v>-1.0690077068209332</v>
      </c>
      <c r="N195" s="11">
        <f>($J$2*J195+$K$2*K195+$L$2*L195+$M$2*M195+3*AVERAGE(J195:K195)+2*AVERAGE(L195:M195))/(SUM($J$2:$M$2)+5)</f>
        <v>-0.91730470901955019</v>
      </c>
      <c r="O195" s="11">
        <f>($J$2*J195+$K$2*K195+$L$2*L195+$M$2*M195+3*AVERAGE(J195:K195)+2*AVERAGE(L195:M195))/(SUM($J$2:$M$2)+5)+P195+Q195</f>
        <v>-1.2673047090195504</v>
      </c>
      <c r="P195">
        <f>VLOOKUP(D195,COND!$A$2:$B$35,2,FALSE)</f>
        <v>-0.25</v>
      </c>
      <c r="Q195">
        <f>VLOOKUP(C195,COND!$D$2:$E$14,2,FALSE)</f>
        <v>-0.1</v>
      </c>
      <c r="R195" s="11">
        <f>STANDARDIZE(O195,AVERAGE($O$4:$O$203),STDEV($O$4:$O$203))</f>
        <v>-1.3508078704447166</v>
      </c>
      <c r="S195" s="14">
        <f>RANK(O195,$O$4:$O$1003)</f>
        <v>192</v>
      </c>
      <c r="T195" s="14">
        <f>RANK(R195,$R$4:$R$203)</f>
        <v>192</v>
      </c>
      <c r="U195">
        <f>IF(F195="",0,F195)+IF(G195="",0,G195)</f>
        <v>19.8</v>
      </c>
      <c r="V195">
        <f>MAX($U$4:$U$203)-U195</f>
        <v>105.50000000000001</v>
      </c>
      <c r="W195" t="e">
        <f>VLOOKUP(B195,Summary!$Q$3:$U$575,5,FALSE)</f>
        <v>#N/A</v>
      </c>
      <c r="X195" s="15">
        <f>AVERAGE(F195:G195)+AVERAGE(F195:G195)/(ABS(F195-G195))</f>
        <v>14.850000000000001</v>
      </c>
      <c r="Y195" s="15">
        <f>AVERAGE(H195:I195)+AVERAGE(H195:I195)/(ABS(I195-H195))</f>
        <v>83.366258351893094</v>
      </c>
    </row>
    <row r="196" spans="1:25" ht="15.75" thickBot="1">
      <c r="A196">
        <f>RANK($G196,$G$4:$G$1203)</f>
        <v>32</v>
      </c>
      <c r="B196" s="7" t="s">
        <v>538</v>
      </c>
      <c r="C196" t="str">
        <f>IF(ISNA(VLOOKUP($B196,Pitchers2!$B$1:$Y$1001,C$1,FALSE)),"",VLOOKUP($B196,Pitchers2!$B$1:$Y$1001,C$1,FALSE))</f>
        <v>SP</v>
      </c>
      <c r="D196">
        <f>IF(ISNA(VLOOKUP($B196,Pitchers2!$B$1:$Y$1001,D$1,FALSE)),"",VLOOKUP($B196,Pitchers2!$B$1:$Y$1001,D$1,FALSE)+1)</f>
        <v>38</v>
      </c>
      <c r="E196" t="str">
        <f>IF(ISNA(VLOOKUP($B196,Pitchers2!$B$1:$Y$1001,E$1,FALSE)),"",VLOOKUP($B196,Pitchers2!$B$1:$Y$1001,E$1,FALSE))</f>
        <v>NJ</v>
      </c>
      <c r="F196">
        <f>IF(ISNA(VLOOKUP($B196,Pitchers1!$B$1:$Y$991,F$1,FALSE)),"",VLOOKUP($B196,Pitchers1!$B$1:$Y$991,F$1,FALSE))</f>
        <v>18.2</v>
      </c>
      <c r="G196">
        <f>IF(ISNA(VLOOKUP($B196,Pitchers2!$B$1:$Y$1001,G$1,FALSE)),"",VLOOKUP($B196,Pitchers2!$B$1:$Y$1001,G$1,FALSE))</f>
        <v>33.6</v>
      </c>
      <c r="H196" s="16">
        <f>IF(ISNA(VLOOKUP($B196,Pitchers1!$B$1:$Y$991,H$1,FALSE)),"",VLOOKUP($B196,Pitchers1!$B$1:$Y$991,H$1,FALSE))</f>
        <v>166</v>
      </c>
      <c r="I196" s="16">
        <f>IF(ISNA(VLOOKUP($B196,Pitchers2!$B$1:$Y$1001,I$1,FALSE)),"",VLOOKUP($B196,Pitchers2!$B$1:$Y$1001,I$1,FALSE))</f>
        <v>265.90000000000009</v>
      </c>
      <c r="J196" s="11">
        <f>IF(F196="",-1,(F196-AVERAGE(F$4:F$1003))/STDEV(F$4:F$1003))</f>
        <v>-0.33801804598678004</v>
      </c>
      <c r="K196" s="11">
        <f>IF(G196="",-1,(G196-AVERAGE(G$4:G$1003))/STDEV(G$4:G$1003))</f>
        <v>0.88821198541299762</v>
      </c>
      <c r="L196" s="11">
        <f>IF(H196="",-1,(H196-AVERAGE(H$4:H$1003))/STDEV(H$4:H$1003))</f>
        <v>-0.26616085409550222</v>
      </c>
      <c r="M196" s="11">
        <f>IF(I196="",-1,(I196-AVERAGE(I$4:I$1003))/STDEV(I$4:I$1003))</f>
        <v>0.71630487536452003</v>
      </c>
      <c r="N196" s="11">
        <f>($J$2*J196+$K$2*K196+$L$2*L196+$M$2*M196+3*AVERAGE(J196:K196)+2*AVERAGE(L196:M196))/(SUM($J$2:$M$2)+5)</f>
        <v>0.47395556380450488</v>
      </c>
      <c r="O196" s="11">
        <f>($J$2*J196+$K$2*K196+$L$2*L196+$M$2*M196+3*AVERAGE(J196:K196)+2*AVERAGE(L196:M196))/(SUM($J$2:$M$2)+5)+P196+Q196</f>
        <v>-1.3260444361954951</v>
      </c>
      <c r="P196">
        <f>VLOOKUP(D196,COND!$A$2:$B$35,2,FALSE)</f>
        <v>-2</v>
      </c>
      <c r="Q196">
        <f>VLOOKUP(C196,COND!$D$2:$E$14,2,FALSE)</f>
        <v>0.2</v>
      </c>
      <c r="R196" s="11">
        <f>STANDARDIZE(O196,AVERAGE($O$4:$O$203),STDEV($O$4:$O$203))</f>
        <v>-1.4073602523774837</v>
      </c>
      <c r="S196" s="14">
        <f>RANK(O196,$O$4:$O$1003)</f>
        <v>193</v>
      </c>
      <c r="T196" s="14">
        <f>RANK(R196,$R$4:$R$203)</f>
        <v>193</v>
      </c>
      <c r="U196">
        <f>IF(F196="",0,F196)+IF(G196="",0,G196)</f>
        <v>51.8</v>
      </c>
      <c r="V196">
        <f>MAX($U$4:$U$203)-U196</f>
        <v>73.500000000000014</v>
      </c>
      <c r="W196" t="e">
        <f>VLOOKUP(B196,Summary!$Q$3:$U$575,5,FALSE)</f>
        <v>#N/A</v>
      </c>
      <c r="X196" s="15">
        <f>AVERAGE(F196:G196)+AVERAGE(F196:G196)/(ABS(F196-G196))</f>
        <v>27.581818181818178</v>
      </c>
      <c r="Y196" s="15">
        <f>AVERAGE(H196:I196)+AVERAGE(H196:I196)/(ABS(I196-H196))</f>
        <v>218.11166166166171</v>
      </c>
    </row>
    <row r="197" spans="1:25" ht="15.75" thickBot="1">
      <c r="A197">
        <f>RANK($G197,$G$4:$G$1203)</f>
        <v>192</v>
      </c>
      <c r="B197" s="7" t="s">
        <v>748</v>
      </c>
      <c r="C197" t="str">
        <f>IF(ISNA(VLOOKUP($B197,Pitchers2!$B$1:$Y$1001,C$1,FALSE)),"",VLOOKUP($B197,Pitchers2!$B$1:$Y$1001,C$1,FALSE))</f>
        <v>MR</v>
      </c>
      <c r="D197">
        <f>IF(ISNA(VLOOKUP($B197,Pitchers2!$B$1:$Y$1001,D$1,FALSE)),"",VLOOKUP($B197,Pitchers2!$B$1:$Y$1001,D$1,FALSE)+1)</f>
        <v>33</v>
      </c>
      <c r="E197" t="str">
        <f>IF(ISNA(VLOOKUP($B197,Pitchers2!$B$1:$Y$1001,E$1,FALSE)),"",VLOOKUP($B197,Pitchers2!$B$1:$Y$1001,E$1,FALSE))</f>
        <v>FAR</v>
      </c>
      <c r="F197" t="str">
        <f>IF(ISNA(VLOOKUP($B197,Pitchers1!$B$1:$Y$991,F$1,FALSE)),"",VLOOKUP($B197,Pitchers1!$B$1:$Y$991,F$1,FALSE))</f>
        <v/>
      </c>
      <c r="G197">
        <f>IF(ISNA(VLOOKUP($B197,Pitchers2!$B$1:$Y$1001,G$1,FALSE)),"",VLOOKUP($B197,Pitchers2!$B$1:$Y$1001,G$1,FALSE))</f>
        <v>5.3</v>
      </c>
      <c r="H197" s="16" t="str">
        <f>IF(ISNA(VLOOKUP($B197,Pitchers1!$B$1:$Y$991,H$1,FALSE)),"",VLOOKUP($B197,Pitchers1!$B$1:$Y$991,H$1,FALSE))</f>
        <v/>
      </c>
      <c r="I197" s="16">
        <f>IF(ISNA(VLOOKUP($B197,Pitchers2!$B$1:$Y$1001,I$1,FALSE)),"",VLOOKUP($B197,Pitchers2!$B$1:$Y$1001,I$1,FALSE))</f>
        <v>67</v>
      </c>
      <c r="J197" s="11">
        <f>IF(F197="",-1,(F197-AVERAGE(F$4:F$1003))/STDEV(F$4:F$1003))</f>
        <v>-1</v>
      </c>
      <c r="K197" s="11">
        <f>IF(G197="",-1,(G197-AVERAGE(G$4:G$1003))/STDEV(G$4:G$1003))</f>
        <v>-1.0730410233794079</v>
      </c>
      <c r="L197" s="11">
        <f>IF(H197="",-1,(H197-AVERAGE(H$4:H$1003))/STDEV(H$4:H$1003))</f>
        <v>-1</v>
      </c>
      <c r="M197" s="11">
        <f>IF(I197="",-1,(I197-AVERAGE(I$4:I$1003))/STDEV(I$4:I$1003))</f>
        <v>-1.0008066942519531</v>
      </c>
      <c r="N197" s="11">
        <f>($J$2*J197+$K$2*K197+$L$2*L197+$M$2*M197+3*AVERAGE(J197:K197)+2*AVERAGE(L197:M197))/(SUM($J$2:$M$2)+5)</f>
        <v>-1.0280137310447999</v>
      </c>
      <c r="O197" s="11">
        <f>($J$2*J197+$K$2*K197+$L$2*L197+$M$2*M197+3*AVERAGE(J197:K197)+2*AVERAGE(L197:M197))/(SUM($J$2:$M$2)+5)+P197+Q197</f>
        <v>-1.3780137310448</v>
      </c>
      <c r="P197">
        <f>VLOOKUP(D197,COND!$A$2:$B$35,2,FALSE)</f>
        <v>-0.25</v>
      </c>
      <c r="Q197">
        <f>VLOOKUP(C197,COND!$D$2:$E$14,2,FALSE)</f>
        <v>-0.1</v>
      </c>
      <c r="R197" s="11">
        <f>STANDARDIZE(O197,AVERAGE($O$4:$O$203),STDEV($O$4:$O$203))</f>
        <v>-1.4573943187988563</v>
      </c>
      <c r="S197" s="14">
        <f>RANK(O197,$O$4:$O$1003)</f>
        <v>194</v>
      </c>
      <c r="T197" s="14">
        <f>RANK(R197,$R$4:$R$203)</f>
        <v>194</v>
      </c>
      <c r="U197">
        <f>IF(F197="",0,F197)+IF(G197="",0,G197)</f>
        <v>5.3</v>
      </c>
      <c r="V197">
        <f>MAX($U$4:$U$203)-U197</f>
        <v>120.00000000000001</v>
      </c>
      <c r="W197" t="e">
        <f>VLOOKUP(B197,Summary!$Q$3:$U$575,5,FALSE)</f>
        <v>#N/A</v>
      </c>
      <c r="X197" s="15" t="e">
        <f>AVERAGE(F197:G197)+AVERAGE(F197:G197)/(ABS(F197-G197))</f>
        <v>#VALUE!</v>
      </c>
      <c r="Y197" s="15" t="e">
        <f>AVERAGE(H197:I197)+AVERAGE(H197:I197)/(ABS(I197-H197))</f>
        <v>#VALUE!</v>
      </c>
    </row>
    <row r="198" spans="1:25" ht="15.75" thickBot="1">
      <c r="A198">
        <f>RANK($G198,$G$4:$G$1203)</f>
        <v>168</v>
      </c>
      <c r="B198" s="7" t="s">
        <v>319</v>
      </c>
      <c r="C198" t="str">
        <f>IF(ISNA(VLOOKUP($B198,Pitchers2!$B$1:$Y$1001,C$1,FALSE)),"",VLOOKUP($B198,Pitchers2!$B$1:$Y$1001,C$1,FALSE))</f>
        <v>MR</v>
      </c>
      <c r="D198">
        <f>IF(ISNA(VLOOKUP($B198,Pitchers2!$B$1:$Y$1001,D$1,FALSE)),"",VLOOKUP($B198,Pitchers2!$B$1:$Y$1001,D$1,FALSE)+1)</f>
        <v>34</v>
      </c>
      <c r="E198" t="str">
        <f>IF(ISNA(VLOOKUP($B198,Pitchers2!$B$1:$Y$1001,E$1,FALSE)),"",VLOOKUP($B198,Pitchers2!$B$1:$Y$1001,E$1,FALSE))</f>
        <v>KAL</v>
      </c>
      <c r="F198" t="str">
        <f>IF(ISNA(VLOOKUP($B198,Pitchers1!$B$1:$Y$991,F$1,FALSE)),"",VLOOKUP($B198,Pitchers1!$B$1:$Y$991,F$1,FALSE))</f>
        <v/>
      </c>
      <c r="G198">
        <f>IF(ISNA(VLOOKUP($B198,Pitchers2!$B$1:$Y$1001,G$1,FALSE)),"",VLOOKUP($B198,Pitchers2!$B$1:$Y$1001,G$1,FALSE))</f>
        <v>8.1999999999999993</v>
      </c>
      <c r="H198" s="16" t="str">
        <f>IF(ISNA(VLOOKUP($B198,Pitchers1!$B$1:$Y$991,H$1,FALSE)),"",VLOOKUP($B198,Pitchers1!$B$1:$Y$991,H$1,FALSE))</f>
        <v/>
      </c>
      <c r="I198" s="16">
        <f>IF(ISNA(VLOOKUP($B198,Pitchers2!$B$1:$Y$1001,I$1,FALSE)),"",VLOOKUP($B198,Pitchers2!$B$1:$Y$1001,I$1,FALSE))</f>
        <v>107.89999999999998</v>
      </c>
      <c r="J198" s="11">
        <f>IF(F198="",-1,(F198-AVERAGE(F$4:F$1003))/STDEV(F$4:F$1003))</f>
        <v>-1</v>
      </c>
      <c r="K198" s="11">
        <f>IF(G198="",-1,(G198-AVERAGE(G$4:G$1003))/STDEV(G$4:G$1003))</f>
        <v>-0.87206456664803078</v>
      </c>
      <c r="L198" s="11">
        <f>IF(H198="",-1,(H198-AVERAGE(H$4:H$1003))/STDEV(H$4:H$1003))</f>
        <v>-1</v>
      </c>
      <c r="M198" s="11">
        <f>IF(I198="",-1,(I198-AVERAGE(I$4:I$1003))/STDEV(I$4:I$1003))</f>
        <v>-0.64771537601508189</v>
      </c>
      <c r="N198" s="11">
        <f>($J$2*J198+$K$2*K198+$L$2*L198+$M$2*M198+3*AVERAGE(J198:K198)+2*AVERAGE(L198:M198))/(SUM($J$2:$M$2)+5)</f>
        <v>-0.83865345565107785</v>
      </c>
      <c r="O198" s="11">
        <f>($J$2*J198+$K$2*K198+$L$2*L198+$M$2*M198+3*AVERAGE(J198:K198)+2*AVERAGE(L198:M198))/(SUM($J$2:$M$2)+5)+P198+Q198</f>
        <v>-1.3886534556510779</v>
      </c>
      <c r="P198">
        <f>VLOOKUP(D198,COND!$A$2:$B$35,2,FALSE)</f>
        <v>-0.45</v>
      </c>
      <c r="Q198">
        <f>VLOOKUP(C198,COND!$D$2:$E$14,2,FALSE)</f>
        <v>-0.1</v>
      </c>
      <c r="R198" s="11">
        <f>STANDARDIZE(O198,AVERAGE($O$4:$O$203),STDEV($O$4:$O$203))</f>
        <v>-1.4676378421947243</v>
      </c>
      <c r="S198" s="14">
        <f>RANK(O198,$O$4:$O$1003)</f>
        <v>195</v>
      </c>
      <c r="T198" s="14">
        <f>RANK(R198,$R$4:$R$203)</f>
        <v>195</v>
      </c>
      <c r="U198">
        <f>IF(F198="",0,F198)+IF(G198="",0,G198)</f>
        <v>8.1999999999999993</v>
      </c>
      <c r="V198">
        <f>MAX($U$4:$U$203)-U198</f>
        <v>117.10000000000001</v>
      </c>
      <c r="W198" t="e">
        <f>VLOOKUP(B198,Summary!$Q$3:$U$575,5,FALSE)</f>
        <v>#N/A</v>
      </c>
      <c r="X198" s="15" t="e">
        <f>AVERAGE(F198:G198)+AVERAGE(F198:G198)/(ABS(F198-G198))</f>
        <v>#VALUE!</v>
      </c>
      <c r="Y198" s="15" t="e">
        <f>AVERAGE(H198:I198)+AVERAGE(H198:I198)/(ABS(I198-H198))</f>
        <v>#VALUE!</v>
      </c>
    </row>
    <row r="199" spans="1:25" ht="15.75" thickBot="1">
      <c r="A199">
        <f>RANK($G199,$G$4:$G$1203)</f>
        <v>169</v>
      </c>
      <c r="B199" s="7" t="s">
        <v>128</v>
      </c>
      <c r="C199" t="str">
        <f>IF(ISNA(VLOOKUP($B199,Pitchers2!$B$1:$Y$1001,C$1,FALSE)),"",VLOOKUP($B199,Pitchers2!$B$1:$Y$1001,C$1,FALSE))</f>
        <v>SP</v>
      </c>
      <c r="D199">
        <f>IF(ISNA(VLOOKUP($B199,Pitchers2!$B$1:$Y$1001,D$1,FALSE)),"",VLOOKUP($B199,Pitchers2!$B$1:$Y$1001,D$1,FALSE)+1)</f>
        <v>37</v>
      </c>
      <c r="E199" t="str">
        <f>IF(ISNA(VLOOKUP($B199,Pitchers2!$B$1:$Y$1001,E$1,FALSE)),"",VLOOKUP($B199,Pitchers2!$B$1:$Y$1001,E$1,FALSE))</f>
        <v>FLA</v>
      </c>
      <c r="F199">
        <f>IF(ISNA(VLOOKUP($B199,Pitchers1!$B$1:$Y$991,F$1,FALSE)),"",VLOOKUP($B199,Pitchers1!$B$1:$Y$991,F$1,FALSE))</f>
        <v>32.700000000000003</v>
      </c>
      <c r="G199">
        <f>IF(ISNA(VLOOKUP($B199,Pitchers2!$B$1:$Y$1001,G$1,FALSE)),"",VLOOKUP($B199,Pitchers2!$B$1:$Y$1001,G$1,FALSE))</f>
        <v>8</v>
      </c>
      <c r="H199" s="16">
        <f>IF(ISNA(VLOOKUP($B199,Pitchers1!$B$1:$Y$991,H$1,FALSE)),"",VLOOKUP($B199,Pitchers1!$B$1:$Y$991,H$1,FALSE))</f>
        <v>239</v>
      </c>
      <c r="I199" s="16">
        <f>IF(ISNA(VLOOKUP($B199,Pitchers2!$B$1:$Y$1001,I$1,FALSE)),"",VLOOKUP($B199,Pitchers2!$B$1:$Y$1001,I$1,FALSE))</f>
        <v>200.90000000000009</v>
      </c>
      <c r="J199" s="11">
        <f>IF(F199="",-1,(F199-AVERAGE(F$4:F$1003))/STDEV(F$4:F$1003))</f>
        <v>0.79674340678417599</v>
      </c>
      <c r="K199" s="11">
        <f>IF(G199="",-1,(G199-AVERAGE(G$4:G$1003))/STDEV(G$4:G$1003))</f>
        <v>-0.88592501193984985</v>
      </c>
      <c r="L199" s="11">
        <f>IF(H199="",-1,(H199-AVERAGE(H$4:H$1003))/STDEV(H$4:H$1003))</f>
        <v>0.3878630569376082</v>
      </c>
      <c r="M199" s="11">
        <f>IF(I199="",-1,(I199-AVERAGE(I$4:I$1003))/STDEV(I$4:I$1003))</f>
        <v>0.15515730359443106</v>
      </c>
      <c r="N199" s="11">
        <f>($J$2*J199+$K$2*K199+$L$2*L199+$M$2*M199+3*AVERAGE(J199:K199)+2*AVERAGE(L199:M199))/(SUM($J$2:$M$2)+5)</f>
        <v>-9.7043787333260342E-2</v>
      </c>
      <c r="O199" s="11">
        <f>($J$2*J199+$K$2*K199+$L$2*L199+$M$2*M199+3*AVERAGE(J199:K199)+2*AVERAGE(L199:M199))/(SUM($J$2:$M$2)+5)+P199+Q199</f>
        <v>-1.3970437873332604</v>
      </c>
      <c r="P199">
        <f>VLOOKUP(D199,COND!$A$2:$B$35,2,FALSE)</f>
        <v>-1.5</v>
      </c>
      <c r="Q199">
        <f>VLOOKUP(C199,COND!$D$2:$E$14,2,FALSE)</f>
        <v>0.2</v>
      </c>
      <c r="R199" s="11">
        <f>STANDARDIZE(O199,AVERAGE($O$4:$O$203),STDEV($O$4:$O$203))</f>
        <v>-1.4757157353795549</v>
      </c>
      <c r="S199" s="14">
        <f>RANK(O199,$O$4:$O$1003)</f>
        <v>196</v>
      </c>
      <c r="T199" s="14">
        <f>RANK(R199,$R$4:$R$203)</f>
        <v>196</v>
      </c>
      <c r="U199">
        <f>IF(F199="",0,F199)+IF(G199="",0,G199)</f>
        <v>40.700000000000003</v>
      </c>
      <c r="V199">
        <f>MAX($U$4:$U$203)-U199</f>
        <v>84.600000000000009</v>
      </c>
      <c r="W199" t="e">
        <f>VLOOKUP(B199,Summary!$Q$3:$U$575,5,FALSE)</f>
        <v>#N/A</v>
      </c>
      <c r="X199" s="15">
        <f>AVERAGE(F199:G199)+AVERAGE(F199:G199)/(ABS(F199-G199))</f>
        <v>21.173886639676116</v>
      </c>
      <c r="Y199" s="15">
        <f>AVERAGE(H199:I199)+AVERAGE(H199:I199)/(ABS(I199-H199))</f>
        <v>225.72296587926516</v>
      </c>
    </row>
    <row r="200" spans="1:25" ht="15.75" thickBot="1">
      <c r="A200">
        <f>RANK($G200,$G$4:$G$1203)</f>
        <v>197</v>
      </c>
      <c r="B200" s="7" t="s">
        <v>150</v>
      </c>
      <c r="C200" t="str">
        <f>IF(ISNA(VLOOKUP($B200,Pitchers2!$B$1:$Y$1001,C$1,FALSE)),"",VLOOKUP($B200,Pitchers2!$B$1:$Y$1001,C$1,FALSE))</f>
        <v>MR</v>
      </c>
      <c r="D200">
        <f>IF(ISNA(VLOOKUP($B200,Pitchers2!$B$1:$Y$1001,D$1,FALSE)),"",VLOOKUP($B200,Pitchers2!$B$1:$Y$1001,D$1,FALSE)+1)</f>
        <v>33</v>
      </c>
      <c r="E200" t="str">
        <f>IF(ISNA(VLOOKUP($B200,Pitchers2!$B$1:$Y$1001,E$1,FALSE)),"",VLOOKUP($B200,Pitchers2!$B$1:$Y$1001,E$1,FALSE))</f>
        <v>FAR</v>
      </c>
      <c r="F200">
        <f>IF(ISNA(VLOOKUP($B200,Pitchers1!$B$1:$Y$991,F$1,FALSE)),"",VLOOKUP($B200,Pitchers1!$B$1:$Y$991,F$1,FALSE))</f>
        <v>9.6</v>
      </c>
      <c r="G200">
        <f>IF(ISNA(VLOOKUP($B200,Pitchers2!$B$1:$Y$1001,G$1,FALSE)),"",VLOOKUP($B200,Pitchers2!$B$1:$Y$1001,G$1,FALSE))</f>
        <v>5</v>
      </c>
      <c r="H200" s="16">
        <f>IF(ISNA(VLOOKUP($B200,Pitchers1!$B$1:$Y$991,H$1,FALSE)),"",VLOOKUP($B200,Pitchers1!$B$1:$Y$991,H$1,FALSE))</f>
        <v>-30.900000000000034</v>
      </c>
      <c r="I200" s="16">
        <f>IF(ISNA(VLOOKUP($B200,Pitchers2!$B$1:$Y$1001,I$1,FALSE)),"",VLOOKUP($B200,Pitchers2!$B$1:$Y$1001,I$1,FALSE))</f>
        <v>55.899999999999977</v>
      </c>
      <c r="J200" s="11">
        <f>IF(F200="",-1,(F200-AVERAGE(F$4:F$1003))/STDEV(F$4:F$1003))</f>
        <v>-1.0110489765957607</v>
      </c>
      <c r="K200" s="11">
        <f>IF(G200="",-1,(G200-AVERAGE(G$4:G$1003))/STDEV(G$4:G$1003))</f>
        <v>-1.0938316913171366</v>
      </c>
      <c r="L200" s="11">
        <f>IF(H200="",-1,(H200-AVERAGE(H$4:H$1003))/STDEV(H$4:H$1003))</f>
        <v>-2.030233567553303</v>
      </c>
      <c r="M200" s="11">
        <f>IF(I200="",-1,(I200-AVERAGE(I$4:I$1003))/STDEV(I$4:I$1003))</f>
        <v>-1.0966334334311532</v>
      </c>
      <c r="N200" s="11">
        <f>($J$2*J200+$K$2*K200+$L$2*L200+$M$2*M200+3*AVERAGE(J200:K200)+2*AVERAGE(L200:M200))/(SUM($J$2:$M$2)+5)</f>
        <v>-1.1921955852921142</v>
      </c>
      <c r="O200" s="11">
        <f>($J$2*J200+$K$2*K200+$L$2*L200+$M$2*M200+3*AVERAGE(J200:K200)+2*AVERAGE(L200:M200))/(SUM($J$2:$M$2)+5)+P200+Q200</f>
        <v>-1.5421955852921143</v>
      </c>
      <c r="P200">
        <f>VLOOKUP(D200,COND!$A$2:$B$35,2,FALSE)</f>
        <v>-0.25</v>
      </c>
      <c r="Q200">
        <f>VLOOKUP(C200,COND!$D$2:$E$14,2,FALSE)</f>
        <v>-0.1</v>
      </c>
      <c r="R200" s="11">
        <f>STANDARDIZE(O200,AVERAGE($O$4:$O$203),STDEV($O$4:$O$203))</f>
        <v>-1.6154623823431904</v>
      </c>
      <c r="S200" s="14">
        <f>RANK(O200,$O$4:$O$1003)</f>
        <v>197</v>
      </c>
      <c r="T200" s="14">
        <f>RANK(R200,$R$4:$R$203)</f>
        <v>197</v>
      </c>
      <c r="U200">
        <f>IF(F200="",0,F200)+IF(G200="",0,G200)</f>
        <v>14.6</v>
      </c>
      <c r="V200">
        <f>MAX($U$4:$U$203)-U200</f>
        <v>110.70000000000002</v>
      </c>
      <c r="W200" t="e">
        <f>VLOOKUP(B200,Summary!$Q$3:$U$575,5,FALSE)</f>
        <v>#N/A</v>
      </c>
      <c r="X200" s="15">
        <f>AVERAGE(F200:G200)+AVERAGE(F200:G200)/(ABS(F200-G200))</f>
        <v>8.8869565217391298</v>
      </c>
      <c r="Y200" s="15">
        <f>AVERAGE(H200:I200)+AVERAGE(H200:I200)/(ABS(I200-H200))</f>
        <v>12.644009216589833</v>
      </c>
    </row>
    <row r="201" spans="1:25" ht="15.75" thickBot="1">
      <c r="A201">
        <f>RANK($G201,$G$4:$G$1203)</f>
        <v>116</v>
      </c>
      <c r="B201" s="7" t="s">
        <v>168</v>
      </c>
      <c r="C201" t="str">
        <f>IF(ISNA(VLOOKUP($B201,Pitchers2!$B$1:$Y$1001,C$1,FALSE)),"",VLOOKUP($B201,Pitchers2!$B$1:$Y$1001,C$1,FALSE))</f>
        <v>SP</v>
      </c>
      <c r="D201">
        <f>IF(ISNA(VLOOKUP($B201,Pitchers2!$B$1:$Y$1001,D$1,FALSE)),"",VLOOKUP($B201,Pitchers2!$B$1:$Y$1001,D$1,FALSE)+1)</f>
        <v>38</v>
      </c>
      <c r="E201" t="str">
        <f>IF(ISNA(VLOOKUP($B201,Pitchers2!$B$1:$Y$1001,E$1,FALSE)),"",VLOOKUP($B201,Pitchers2!$B$1:$Y$1001,E$1,FALSE))</f>
        <v>MAN</v>
      </c>
      <c r="F201">
        <f>IF(ISNA(VLOOKUP($B201,Pitchers1!$B$1:$Y$991,F$1,FALSE)),"",VLOOKUP($B201,Pitchers1!$B$1:$Y$991,F$1,FALSE))</f>
        <v>37</v>
      </c>
      <c r="G201">
        <f>IF(ISNA(VLOOKUP($B201,Pitchers2!$B$1:$Y$1001,G$1,FALSE)),"",VLOOKUP($B201,Pitchers2!$B$1:$Y$1001,G$1,FALSE))</f>
        <v>15.1</v>
      </c>
      <c r="H201" s="16">
        <f>IF(ISNA(VLOOKUP($B201,Pitchers1!$B$1:$Y$991,H$1,FALSE)),"",VLOOKUP($B201,Pitchers1!$B$1:$Y$991,H$1,FALSE))</f>
        <v>255.09999999999991</v>
      </c>
      <c r="I201" s="16">
        <f>IF(ISNA(VLOOKUP($B201,Pitchers2!$B$1:$Y$1001,I$1,FALSE)),"",VLOOKUP($B201,Pitchers2!$B$1:$Y$1001,I$1,FALSE))</f>
        <v>67</v>
      </c>
      <c r="J201" s="11">
        <f>IF(F201="",-1,(F201-AVERAGE(F$4:F$1003))/STDEV(F$4:F$1003))</f>
        <v>1.133258872088666</v>
      </c>
      <c r="K201" s="11">
        <f>IF(G201="",-1,(G201-AVERAGE(G$4:G$1003))/STDEV(G$4:G$1003))</f>
        <v>-0.39387920408027111</v>
      </c>
      <c r="L201" s="11">
        <f>IF(H201="",-1,(H201-AVERAGE(H$4:H$1003))/STDEV(H$4:H$1003))</f>
        <v>0.53210668663121119</v>
      </c>
      <c r="M201" s="11">
        <f>IF(I201="",-1,(I201-AVERAGE(I$4:I$1003))/STDEV(I$4:I$1003))</f>
        <v>-1.0008066942519531</v>
      </c>
      <c r="N201" s="11">
        <f>($J$2*J201+$K$2*K201+$L$2*L201+$M$2*M201+3*AVERAGE(J201:K201)+2*AVERAGE(L201:M201))/(SUM($J$2:$M$2)+5)</f>
        <v>-0.20209284033942282</v>
      </c>
      <c r="O201" s="11">
        <f>($J$2*J201+$K$2*K201+$L$2*L201+$M$2*M201+3*AVERAGE(J201:K201)+2*AVERAGE(L201:M201))/(SUM($J$2:$M$2)+5)+P201+Q201</f>
        <v>-2.0020928403394227</v>
      </c>
      <c r="P201">
        <f>VLOOKUP(D201,COND!$A$2:$B$35,2,FALSE)</f>
        <v>-2</v>
      </c>
      <c r="Q201">
        <f>VLOOKUP(C201,COND!$D$2:$E$14,2,FALSE)</f>
        <v>0.2</v>
      </c>
      <c r="R201" s="11">
        <f>STANDARDIZE(O201,AVERAGE($O$4:$O$203),STDEV($O$4:$O$203))</f>
        <v>-2.0582340203414984</v>
      </c>
      <c r="S201" s="14">
        <f>RANK(O201,$O$4:$O$1003)</f>
        <v>198</v>
      </c>
      <c r="T201" s="14">
        <f>RANK(R201,$R$4:$R$203)</f>
        <v>198</v>
      </c>
      <c r="U201">
        <f>IF(F201="",0,F201)+IF(G201="",0,G201)</f>
        <v>52.1</v>
      </c>
      <c r="V201">
        <f>MAX($U$4:$U$203)-U201</f>
        <v>73.200000000000017</v>
      </c>
      <c r="W201" t="e">
        <f>VLOOKUP(B201,Summary!$Q$3:$U$575,5,FALSE)</f>
        <v>#N/A</v>
      </c>
      <c r="X201" s="15">
        <f>AVERAGE(F201:G201)+AVERAGE(F201:G201)/(ABS(F201-G201))</f>
        <v>27.239497716894977</v>
      </c>
      <c r="Y201" s="15">
        <f>AVERAGE(H201:I201)+AVERAGE(H201:I201)/(ABS(I201-H201))</f>
        <v>161.90619351408822</v>
      </c>
    </row>
    <row r="202" spans="1:25" ht="15.75" thickBot="1">
      <c r="A202">
        <f>RANK($G202,$G$4:$G$1203)</f>
        <v>57</v>
      </c>
      <c r="B202" s="4" t="s">
        <v>127</v>
      </c>
      <c r="C202" t="str">
        <f>IF(ISNA(VLOOKUP($B202,Pitchers2!$B$1:$Y$1001,C$1,FALSE)),"",VLOOKUP($B202,Pitchers2!$B$1:$Y$1001,C$1,FALSE))</f>
        <v>SP</v>
      </c>
      <c r="D202">
        <f>IF(ISNA(VLOOKUP($B202,Pitchers2!$B$1:$Y$1001,D$1,FALSE)),"",VLOOKUP($B202,Pitchers2!$B$1:$Y$1001,D$1,FALSE)+1)</f>
        <v>38</v>
      </c>
      <c r="E202" t="str">
        <f>IF(ISNA(VLOOKUP($B202,Pitchers2!$B$1:$Y$1001,E$1,FALSE)),"",VLOOKUP($B202,Pitchers2!$B$1:$Y$1001,E$1,FALSE))</f>
        <v>REN(2)</v>
      </c>
      <c r="F202">
        <f>IF(ISNA(VLOOKUP($B202,Pitchers1!$B$1:$Y$991,F$1,FALSE)),"",VLOOKUP($B202,Pitchers1!$B$1:$Y$991,F$1,FALSE))</f>
        <v>13.5</v>
      </c>
      <c r="G202">
        <f>IF(ISNA(VLOOKUP($B202,Pitchers2!$B$1:$Y$1001,G$1,FALSE)),"",VLOOKUP($B202,Pitchers2!$B$1:$Y$1001,G$1,FALSE))</f>
        <v>23.5</v>
      </c>
      <c r="H202" s="16">
        <f>IF(ISNA(VLOOKUP($B202,Pitchers1!$B$1:$Y$991,H$1,FALSE)),"",VLOOKUP($B202,Pitchers1!$B$1:$Y$991,H$1,FALSE))</f>
        <v>116</v>
      </c>
      <c r="I202" s="16">
        <f>IF(ISNA(VLOOKUP($B202,Pitchers2!$B$1:$Y$1001,I$1,FALSE)),"",VLOOKUP($B202,Pitchers2!$B$1:$Y$1001,I$1,FALSE))</f>
        <v>110.90000000000009</v>
      </c>
      <c r="J202" s="11">
        <f>IF(F202="",-1,(F202-AVERAGE(F$4:F$1003))/STDEV(F$4:F$1003))</f>
        <v>-0.70583727550564146</v>
      </c>
      <c r="K202" s="11">
        <f>IF(G202="",-1,(G202-AVERAGE(G$4:G$1003))/STDEV(G$4:G$1003))</f>
        <v>0.18825949817613194</v>
      </c>
      <c r="L202" s="11">
        <f>IF(H202="",-1,(H202-AVERAGE(H$4:H$1003))/STDEV(H$4:H$1003))</f>
        <v>-0.71412243699489286</v>
      </c>
      <c r="M202" s="11">
        <f>IF(I202="",-1,(I202-AVERAGE(I$4:I$1003))/STDEV(I$4:I$1003))</f>
        <v>-0.62181625731799983</v>
      </c>
      <c r="N202" s="11">
        <f>($J$2*J202+$K$2*K202+$L$2*L202+$M$2*M202+3*AVERAGE(J202:K202)+2*AVERAGE(L202:M202))/(SUM($J$2:$M$2)+5)</f>
        <v>-0.34018799506523245</v>
      </c>
      <c r="O202" s="11">
        <f>($J$2*J202+$K$2*K202+$L$2*L202+$M$2*M202+3*AVERAGE(J202:K202)+2*AVERAGE(L202:M202))/(SUM($J$2:$M$2)+5)+P202+Q202</f>
        <v>-2.1401879950652321</v>
      </c>
      <c r="P202">
        <f>VLOOKUP(D202,COND!$A$2:$B$35,2,FALSE)</f>
        <v>-2</v>
      </c>
      <c r="Q202">
        <f>VLOOKUP(C202,COND!$D$2:$E$14,2,FALSE)</f>
        <v>0.2</v>
      </c>
      <c r="R202" s="11">
        <f>STANDARDIZE(O202,AVERAGE($O$4:$O$203),STDEV($O$4:$O$203))</f>
        <v>-2.1911867987860805</v>
      </c>
      <c r="S202" s="14">
        <f>RANK(O202,$O$4:$O$1003)</f>
        <v>199</v>
      </c>
      <c r="T202" s="14">
        <f>RANK(R202,$R$4:$R$203)</f>
        <v>199</v>
      </c>
      <c r="U202">
        <f>IF(F202="",0,F202)+IF(G202="",0,G202)</f>
        <v>37</v>
      </c>
      <c r="V202">
        <f>MAX($U$4:$U$203)-U202</f>
        <v>88.300000000000011</v>
      </c>
      <c r="W202" t="e">
        <f>VLOOKUP(B202,Summary!$Q$3:$U$575,5,FALSE)</f>
        <v>#N/A</v>
      </c>
      <c r="X202" s="15">
        <f>AVERAGE(F202:G202)+AVERAGE(F202:G202)/(ABS(F202-G202))</f>
        <v>20.350000000000001</v>
      </c>
      <c r="Y202" s="15">
        <f>AVERAGE(H202:I202)+AVERAGE(H202:I202)/(ABS(I202-H202))</f>
        <v>135.69509803921613</v>
      </c>
    </row>
    <row r="203" spans="1:25" ht="15.75" thickBot="1">
      <c r="A203">
        <f>RANK($G203,$G$4:$G$1203)</f>
        <v>183</v>
      </c>
      <c r="B203" s="4" t="s">
        <v>172</v>
      </c>
      <c r="C203" t="str">
        <f>IF(ISNA(VLOOKUP($B203,Pitchers2!$B$1:$Y$1001,C$1,FALSE)),"",VLOOKUP($B203,Pitchers2!$B$1:$Y$1001,C$1,FALSE))</f>
        <v>CL</v>
      </c>
      <c r="D203">
        <f>IF(ISNA(VLOOKUP($B203,Pitchers2!$B$1:$Y$1001,D$1,FALSE)),"",VLOOKUP($B203,Pitchers2!$B$1:$Y$1001,D$1,FALSE)+1)</f>
        <v>38</v>
      </c>
      <c r="E203" t="str">
        <f>IF(ISNA(VLOOKUP($B203,Pitchers2!$B$1:$Y$1001,E$1,FALSE)),"",VLOOKUP($B203,Pitchers2!$B$1:$Y$1001,E$1,FALSE))</f>
        <v>CL</v>
      </c>
      <c r="F203">
        <f>IF(ISNA(VLOOKUP($B203,Pitchers1!$B$1:$Y$991,F$1,FALSE)),"",VLOOKUP($B203,Pitchers1!$B$1:$Y$991,F$1,FALSE))</f>
        <v>22.4</v>
      </c>
      <c r="G203">
        <f>IF(ISNA(VLOOKUP($B203,Pitchers2!$B$1:$Y$1001,G$1,FALSE)),"",VLOOKUP($B203,Pitchers2!$B$1:$Y$1001,G$1,FALSE))</f>
        <v>6.6</v>
      </c>
      <c r="H203" s="16">
        <f>IF(ISNA(VLOOKUP($B203,Pitchers1!$B$1:$Y$991,H$1,FALSE)),"",VLOOKUP($B203,Pitchers1!$B$1:$Y$991,H$1,FALSE))</f>
        <v>199.10000000000002</v>
      </c>
      <c r="I203" s="16">
        <f>IF(ISNA(VLOOKUP($B203,Pitchers2!$B$1:$Y$1001,I$1,FALSE)),"",VLOOKUP($B203,Pitchers2!$B$1:$Y$1001,I$1,FALSE))</f>
        <v>157</v>
      </c>
      <c r="J203" s="11">
        <f>IF(F203="",-1,(F203-AVERAGE(F$4:F$1003))/STDEV(F$4:F$1003))</f>
        <v>-9.3285217358825608E-3</v>
      </c>
      <c r="K203" s="11">
        <f>IF(G203="",-1,(G203-AVERAGE(G$4:G$1003))/STDEV(G$4:G$1003))</f>
        <v>-0.98294812898258366</v>
      </c>
      <c r="L203" s="11">
        <f>IF(H203="",-1,(H203-AVERAGE(H$4:H$1003))/STDEV(H$4:H$1003))</f>
        <v>3.0389713783894625E-2</v>
      </c>
      <c r="M203" s="11">
        <f>IF(I203="",-1,(I203-AVERAGE(I$4:I$1003))/STDEV(I$4:I$1003))</f>
        <v>-0.22383313333952215</v>
      </c>
      <c r="N203" s="11">
        <f>($J$2*J203+$K$2*K203+$L$2*L203+$M$2*M203+3*AVERAGE(J203:K203)+2*AVERAGE(L203:M203))/(SUM($J$2:$M$2)+5)</f>
        <v>-0.4431792599404204</v>
      </c>
      <c r="O203" s="11">
        <f>($J$2*J203+$K$2*K203+$L$2*L203+$M$2*M203+3*AVERAGE(J203:K203)+2*AVERAGE(L203:M203))/(SUM($J$2:$M$2)+5)+P203+Q203</f>
        <v>-2.4431792599404205</v>
      </c>
      <c r="P203">
        <f>VLOOKUP(D203,COND!$A$2:$B$35,2,FALSE)</f>
        <v>-2</v>
      </c>
      <c r="Q203">
        <f>VLOOKUP(C203,COND!$D$2:$E$14,2,FALSE)</f>
        <v>0</v>
      </c>
      <c r="R203" s="11">
        <f>STANDARDIZE(O203,AVERAGE($O$4:$O$203),STDEV($O$4:$O$203))</f>
        <v>-2.4828952992731428</v>
      </c>
      <c r="S203" s="14">
        <f>RANK(O203,$O$4:$O$1003)</f>
        <v>200</v>
      </c>
      <c r="T203" s="14">
        <f>RANK(R203,$R$4:$R$203)</f>
        <v>200</v>
      </c>
      <c r="U203">
        <f>IF(F203="",0,F203)+IF(G203="",0,G203)</f>
        <v>29</v>
      </c>
      <c r="V203">
        <f>MAX($U$4:$U$203)-U203</f>
        <v>96.300000000000011</v>
      </c>
      <c r="W203" t="e">
        <f>VLOOKUP(B203,Summary!$Q$3:$U$575,5,FALSE)</f>
        <v>#N/A</v>
      </c>
      <c r="X203" s="15">
        <f>AVERAGE(F203:G203)+AVERAGE(F203:G203)/(ABS(F203-G203))</f>
        <v>15.417721518987342</v>
      </c>
      <c r="Y203" s="15">
        <f>AVERAGE(H203:I203)+AVERAGE(H203:I203)/(ABS(I203-H203))</f>
        <v>182.27921615201902</v>
      </c>
    </row>
  </sheetData>
  <sortState ref="A4:Y203">
    <sortCondition descending="1" ref="R4:R203"/>
    <sortCondition ref="W4:W203"/>
    <sortCondition ref="U4:U203"/>
  </sortState>
  <hyperlinks>
    <hyperlink ref="B8" r:id="rId1" display="http://wikipeba.com/statslab13/player.php?player_id=4813"/>
    <hyperlink ref="B6" r:id="rId2" display="http://wikipeba.com/statslab13/player.php?player_id=12087"/>
    <hyperlink ref="B11" r:id="rId3" display="http://wikipeba.com/statslab13/player.php?player_id=12149"/>
    <hyperlink ref="B7" r:id="rId4" display="http://wikipeba.com/statslab13/player.php?player_id=10635"/>
    <hyperlink ref="B4" r:id="rId5" display="http://wikipeba.com/statslab13/player.php?player_id=1795"/>
    <hyperlink ref="B12" r:id="rId6" display="http://wikipeba.com/statslab13/player.php?player_id=4690"/>
    <hyperlink ref="B14" r:id="rId7" display="http://wikipeba.com/statslab13/player.php?player_id=3343"/>
    <hyperlink ref="B20" r:id="rId8" display="http://wikipeba.com/statslab13/player.php?player_id=10630"/>
    <hyperlink ref="B17" r:id="rId9" display="http://wikipeba.com/statslab13/player.php?player_id=3136"/>
    <hyperlink ref="B13" r:id="rId10" display="http://wikipeba.com/statslab13/player.php?player_id=1354"/>
    <hyperlink ref="B5" r:id="rId11" display="http://wikipeba.com/statslab13/player.php?player_id=4293"/>
    <hyperlink ref="B10" r:id="rId12" display="http://wikipeba.com/statslab13/player.php?player_id=10036"/>
    <hyperlink ref="B9" r:id="rId13" display="http://wikipeba.com/statslab13/player.php?player_id=12104"/>
    <hyperlink ref="B26" r:id="rId14" display="http://wikipeba.com/statslab13/player.php?player_id=9591"/>
    <hyperlink ref="B19" r:id="rId15" display="http://wikipeba.com/statslab13/player.php?player_id=10981"/>
    <hyperlink ref="B18" r:id="rId16" display="http://wikipeba.com/statslab13/player.php?player_id=9652"/>
    <hyperlink ref="B23" r:id="rId17" display="http://wikipeba.com/statslab13/player.php?player_id=4428"/>
    <hyperlink ref="B15" r:id="rId18" display="http://wikipeba.com/statslab13/player.php?player_id=3972"/>
    <hyperlink ref="B16" r:id="rId19" display="http://wikipeba.com/statslab13/player.php?player_id=9714"/>
    <hyperlink ref="B36" r:id="rId20" display="http://wikipeba.com/statslab13/player.php?player_id=13278"/>
    <hyperlink ref="B25" r:id="rId21" display="http://wikipeba.com/statslab13/player.php?player_id=3627"/>
    <hyperlink ref="B22" r:id="rId22" display="http://wikipeba.com/statslab13/player.php?player_id=4859"/>
    <hyperlink ref="B30" r:id="rId23" display="http://wikipeba.com/statslab13/player.php?player_id=10022"/>
    <hyperlink ref="B24" r:id="rId24" display="http://wikipeba.com/statslab13/player.php?player_id=3066"/>
    <hyperlink ref="B35" r:id="rId25" display="http://wikipeba.com/statslab13/player.php?player_id=7592"/>
    <hyperlink ref="B34" r:id="rId26" display="http://wikipeba.com/statslab13/player.php?player_id=1253"/>
    <hyperlink ref="B32" r:id="rId27" display="http://wikipeba.com/statslab13/player.php?player_id=10510"/>
    <hyperlink ref="B27" r:id="rId28" display="http://wikipeba.com/statslab13/player.php?player_id=10045"/>
    <hyperlink ref="B38" r:id="rId29" display="http://wikipeba.com/statslab13/player.php?player_id=7326"/>
    <hyperlink ref="B33" r:id="rId30" display="http://wikipeba.com/statslab13/player.php?player_id=9159"/>
    <hyperlink ref="B49" r:id="rId31" display="http://wikipeba.com/statslab13/player.php?player_id=11697"/>
    <hyperlink ref="B196" r:id="rId32" display="http://wikipeba.com/statslab13/player.php?player_id=5150"/>
    <hyperlink ref="B43" r:id="rId33" display="http://wikipeba.com/statslab13/player.php?player_id=9999"/>
    <hyperlink ref="B68" r:id="rId34" display="http://wikipeba.com/statslab13/player.php?player_id=10511"/>
    <hyperlink ref="B39" r:id="rId35" display="http://wikipeba.com/statslab13/player.php?player_id=12085"/>
    <hyperlink ref="B21" r:id="rId36" display="http://wikipeba.com/statslab13/player.php?player_id=1920"/>
    <hyperlink ref="B28" r:id="rId37" display="http://wikipeba.com/statslab13/player.php?player_id=4599"/>
    <hyperlink ref="B41" r:id="rId38" display="http://wikipeba.com/statslab13/player.php?player_id=9316"/>
    <hyperlink ref="B47" r:id="rId39" display="http://wikipeba.com/statslab13/player.php?player_id=3203"/>
    <hyperlink ref="B63" r:id="rId40" display="http://wikipeba.com/statslab13/player.php?player_id=3342"/>
    <hyperlink ref="B70" r:id="rId41" display="http://wikipeba.com/statslab13/player.php?player_id=8857"/>
    <hyperlink ref="B86" r:id="rId42" display="http://wikipeba.com/statslab13/player.php?player_id=8019"/>
    <hyperlink ref="B31" r:id="rId43" display="http://wikipeba.com/statslab13/player.php?player_id=11299"/>
    <hyperlink ref="B55" r:id="rId44" display="http://wikipeba.com/statslab13/player.php?player_id=4884"/>
    <hyperlink ref="B166" r:id="rId45" display="http://wikipeba.com/statslab13/player.php?player_id=6917"/>
    <hyperlink ref="B40" r:id="rId46" display="http://wikipeba.com/statslab13/player.php?player_id=9502"/>
    <hyperlink ref="B66" r:id="rId47" display="http://wikipeba.com/statslab13/player.php?player_id=62"/>
    <hyperlink ref="B48" r:id="rId48" display="http://wikipeba.com/statslab13/player.php?player_id=4864"/>
    <hyperlink ref="B42" r:id="rId49" display="http://wikipeba.com/statslab13/player.php?player_id=10106"/>
    <hyperlink ref="B56" r:id="rId50" display="http://wikipeba.com/statslab13/player.php?player_id=10041"/>
    <hyperlink ref="B81" r:id="rId51" display="http://wikipeba.com/statslab13/player.php?player_id=7802"/>
    <hyperlink ref="B64" r:id="rId52" display="http://wikipeba.com/statslab13/player.php?player_id=12481"/>
    <hyperlink ref="B46" r:id="rId53" display="http://wikipeba.com/statslab13/player.php?player_id=4569"/>
    <hyperlink ref="B51" r:id="rId54" display="http://wikipeba.com/statslab13/player.php?player_id=4888"/>
    <hyperlink ref="B95" r:id="rId55" display="http://wikipeba.com/statslab13/player.php?player_id=10726"/>
    <hyperlink ref="B60" r:id="rId56" display="http://wikipeba.com/statslab13/player.php?player_id=7563"/>
    <hyperlink ref="B202" r:id="rId57" display="http://wikipeba.com/statslab13/player.php?player_id=146"/>
    <hyperlink ref="B117" r:id="rId58" display="http://wikipeba.com/statslab13/player.php?player_id=6047"/>
    <hyperlink ref="B88" r:id="rId59" display="http://wikipeba.com/statslab13/player.php?player_id=9643"/>
    <hyperlink ref="B65" r:id="rId60" display="http://wikipeba.com/statslab13/player.php?player_id=1820"/>
    <hyperlink ref="B53" r:id="rId61" display="http://wikipeba.com/statslab13/player.php?player_id=10627"/>
    <hyperlink ref="B97" r:id="rId62" display="http://wikipeba.com/statslab13/player.php?player_id=4866"/>
    <hyperlink ref="B61" r:id="rId63" display="http://wikipeba.com/statslab13/player.php?player_id=3067"/>
    <hyperlink ref="B101" r:id="rId64" display="http://wikipeba.com/statslab13/player.php?player_id=3638"/>
    <hyperlink ref="B85" r:id="rId65" display="http://wikipeba.com/statslab13/player.php?player_id=3099"/>
    <hyperlink ref="B76" r:id="rId66" display="http://wikipeba.com/statslab13/player.php?player_id=1296"/>
    <hyperlink ref="B112" r:id="rId67" display="http://wikipeba.com/statslab13/player.php?player_id=11307"/>
    <hyperlink ref="B111" r:id="rId68" display="http://wikipeba.com/statslab13/player.php?player_id=8535"/>
    <hyperlink ref="B62" r:id="rId69" display="http://wikipeba.com/statslab13/player.php?player_id=10623"/>
    <hyperlink ref="B78" r:id="rId70" display="http://wikipeba.com/statslab13/player.php?player_id=4327"/>
    <hyperlink ref="B82" r:id="rId71" display="http://wikipeba.com/statslab13/player.php?player_id=10672"/>
    <hyperlink ref="B139" r:id="rId72" display="http://wikipeba.com/statslab13/player.php?player_id=3560"/>
    <hyperlink ref="B77" r:id="rId73" display="http://wikipeba.com/statslab13/player.php?player_id=11882"/>
    <hyperlink ref="B57" r:id="rId74" display="http://wikipeba.com/statslab13/player.php?player_id=9750"/>
    <hyperlink ref="B105" r:id="rId75" display="http://wikipeba.com/statslab13/player.php?player_id=4331"/>
    <hyperlink ref="B162" r:id="rId76" display="http://wikipeba.com/statslab13/player.php?player_id=7588"/>
    <hyperlink ref="B96" r:id="rId77" display="http://wikipeba.com/statslab13/player.php?player_id=5890"/>
    <hyperlink ref="B90" r:id="rId78" display="http://wikipeba.com/statslab13/player.php?player_id=4429"/>
    <hyperlink ref="B134" r:id="rId79" display="http://wikipeba.com/statslab13/player.php?player_id=8048"/>
    <hyperlink ref="B108" r:id="rId80" display="http://wikipeba.com/statslab13/player.php?player_id=1856"/>
    <hyperlink ref="B54" r:id="rId81" display="http://wikipeba.com/statslab13/player.php?player_id=1336"/>
    <hyperlink ref="B45" r:id="rId82" display="http://wikipeba.com/statslab13/player.php?player_id=9945"/>
    <hyperlink ref="B50" r:id="rId83" display="http://wikipeba.com/statslab13/player.php?player_id=10652"/>
    <hyperlink ref="B58" r:id="rId84" display="http://wikipeba.com/statslab13/player.php?player_id=1744"/>
    <hyperlink ref="B72" r:id="rId85" display="http://wikipeba.com/statslab13/player.php?player_id=7189"/>
    <hyperlink ref="B94" r:id="rId86" display="http://wikipeba.com/statslab13/player.php?player_id=10367"/>
    <hyperlink ref="B69" r:id="rId87" display="http://wikipeba.com/statslab13/player.php?player_id=4156"/>
    <hyperlink ref="B109" r:id="rId88" display="http://wikipeba.com/statslab13/player.php?player_id=3630"/>
    <hyperlink ref="B83" r:id="rId89" display="http://wikipeba.com/statslab13/player.php?player_id=4261"/>
    <hyperlink ref="B59" r:id="rId90" display="http://wikipeba.com/statslab13/player.php?player_id=10344"/>
    <hyperlink ref="B91" r:id="rId91" display="http://wikipeba.com/statslab13/player.php?player_id=10572"/>
    <hyperlink ref="B87" r:id="rId92" display="http://wikipeba.com/statslab13/player.php?player_id=7621"/>
    <hyperlink ref="B103" r:id="rId93" display="http://wikipeba.com/statslab13/player.php?player_id=10316"/>
    <hyperlink ref="B141" r:id="rId94" display="http://wikipeba.com/statslab13/player.php?player_id=1099"/>
    <hyperlink ref="B137" r:id="rId95" display="http://wikipeba.com/statslab13/player.php?player_id=4762"/>
    <hyperlink ref="B120" r:id="rId96" display="http://wikipeba.com/statslab13/player.php?player_id=3520"/>
    <hyperlink ref="B127" r:id="rId97" display="http://wikipeba.com/statslab13/player.php?player_id=10561"/>
    <hyperlink ref="B37" r:id="rId98" display="http://wikipeba.com/statslab13/player.php?player_id=11247"/>
    <hyperlink ref="B110" r:id="rId99" display="http://wikipeba.com/statslab13/player.php?player_id=10670"/>
    <hyperlink ref="B99" r:id="rId100" display="http://wikipeba.com/statslab13/player.php?player_id=152"/>
    <hyperlink ref="B121" r:id="rId101" display="http://wikipeba.com/statslab13/player.php?player_id=10273"/>
    <hyperlink ref="B100" r:id="rId102" display="http://wikipeba.com/statslab13/player.php?player_id=1148"/>
    <hyperlink ref="B29" r:id="rId103" display="http://wikipeba.com/statslab13/player.php?player_id=11843"/>
    <hyperlink ref="B52" r:id="rId104" display="http://wikipeba.com/statslab13/player.php?player_id=10700"/>
    <hyperlink ref="B71" r:id="rId105" display="http://wikipeba.com/statslab13/player.php?player_id=1676"/>
    <hyperlink ref="B169" r:id="rId106" display="http://wikipeba.com/statslab13/player.php?player_id=7920"/>
    <hyperlink ref="B124" r:id="rId107" display="http://wikipeba.com/statslab13/player.php?player_id=9839"/>
    <hyperlink ref="B92" r:id="rId108" display="http://wikipeba.com/statslab13/player.php?player_id=10611"/>
    <hyperlink ref="B93" r:id="rId109" display="http://wikipeba.com/statslab13/player.php?player_id=1406"/>
    <hyperlink ref="B79" r:id="rId110" display="http://wikipeba.com/statslab13/player.php?player_id=10445"/>
    <hyperlink ref="B98" r:id="rId111" display="http://wikipeba.com/statslab13/player.php?player_id=3665"/>
    <hyperlink ref="B67" r:id="rId112" display="http://wikipeba.com/statslab13/player.php?player_id=9952"/>
    <hyperlink ref="B143" r:id="rId113" display="http://wikipeba.com/statslab13/player.php?player_id=10255"/>
    <hyperlink ref="B122" r:id="rId114" display="http://wikipeba.com/statslab13/player.php?player_id=9976"/>
    <hyperlink ref="B74" r:id="rId115" display="http://wikipeba.com/statslab13/player.php?player_id=1675"/>
    <hyperlink ref="B201" r:id="rId116" display="http://wikipeba.com/statslab13/player.php?player_id=7017"/>
    <hyperlink ref="B160" r:id="rId117" display="http://wikipeba.com/statslab13/player.php?player_id=3103"/>
    <hyperlink ref="B125" r:id="rId118" display="http://wikipeba.com/statslab13/player.php?player_id=5548"/>
    <hyperlink ref="B132" r:id="rId119" display="http://wikipeba.com/statslab13/player.php?player_id=12747"/>
    <hyperlink ref="B167" r:id="rId120" display="http://wikipeba.com/statslab13/player.php?player_id=2510"/>
    <hyperlink ref="B73" r:id="rId121" display="http://wikipeba.com/statslab13/player.php?player_id=10362"/>
    <hyperlink ref="B164" r:id="rId122" display="http://wikipeba.com/statslab13/player.php?player_id=9324"/>
    <hyperlink ref="B136" r:id="rId123" display="http://wikipeba.com/statslab13/player.php?player_id=4552"/>
    <hyperlink ref="B123" r:id="rId124" display="http://wikipeba.com/statslab13/player.php?player_id=1978"/>
    <hyperlink ref="B102" r:id="rId125" display="http://wikipeba.com/statslab13/player.php?player_id=4525"/>
    <hyperlink ref="B190" r:id="rId126" display="http://wikipeba.com/statslab13/player.php?player_id=5148"/>
    <hyperlink ref="B75" r:id="rId127" display="http://wikipeba.com/statslab13/player.php?player_id=10046"/>
    <hyperlink ref="B44" r:id="rId128" display="http://wikipeba.com/statslab13/player.php?player_id=4506"/>
    <hyperlink ref="B80" r:id="rId129" display="http://wikipeba.com/statslab13/player.php?player_id=10070"/>
    <hyperlink ref="B171" r:id="rId130" display="http://wikipeba.com/statslab13/player.php?player_id=4650"/>
    <hyperlink ref="B180" r:id="rId131" display="http://wikipeba.com/statslab13/player.php?player_id=8075"/>
    <hyperlink ref="B145" r:id="rId132" display="http://wikipeba.com/statslab13/player.php?player_id=10844"/>
    <hyperlink ref="B118" r:id="rId133" display="http://wikipeba.com/statslab13/player.php?player_id=9963"/>
    <hyperlink ref="B172" r:id="rId134" display="http://wikipeba.com/statslab13/player.php?player_id=1006"/>
    <hyperlink ref="B84" r:id="rId135" display="http://wikipeba.com/statslab13/player.php?player_id=3771"/>
    <hyperlink ref="B173" r:id="rId136" display="http://wikipeba.com/statslab13/player.php?player_id=6556"/>
    <hyperlink ref="B115" r:id="rId137" display="http://wikipeba.com/statslab13/player.php?player_id=10661"/>
    <hyperlink ref="B129" r:id="rId138" display="http://wikipeba.com/statslab13/player.php?player_id=3010"/>
    <hyperlink ref="B113" r:id="rId139" display="http://wikipeba.com/statslab13/player.php?player_id=7268"/>
    <hyperlink ref="B188" r:id="rId140" display="http://wikipeba.com/statslab13/player.php?player_id=4468"/>
    <hyperlink ref="B104" r:id="rId141" display="http://wikipeba.com/statslab13/player.php?player_id=1842"/>
    <hyperlink ref="B156" r:id="rId142" display="http://wikipeba.com/statslab13/player.php?player_id=4573"/>
    <hyperlink ref="B192" r:id="rId143" display="http://wikipeba.com/statslab13/player.php?player_id=126"/>
    <hyperlink ref="B161" r:id="rId144" display="http://wikipeba.com/statslab13/player.php?player_id=4086"/>
    <hyperlink ref="B116" r:id="rId145" display="http://wikipeba.com/statslab13/player.php?player_id=1065"/>
    <hyperlink ref="B131" r:id="rId146" display="http://wikipeba.com/statslab13/player.php?player_id=1510"/>
    <hyperlink ref="B158" r:id="rId147" display="http://wikipeba.com/statslab13/player.php?player_id=3351"/>
    <hyperlink ref="B144" r:id="rId148" display="http://wikipeba.com/statslab13/player.php?player_id=10180"/>
    <hyperlink ref="B146" r:id="rId149" display="http://wikipeba.com/statslab13/player.php?player_id=10694"/>
    <hyperlink ref="B138" r:id="rId150" display="http://wikipeba.com/statslab13/player.php?player_id=10686"/>
    <hyperlink ref="B142" r:id="rId151" display="http://wikipeba.com/statslab13/player.php?player_id=8899"/>
    <hyperlink ref="B114" r:id="rId152" display="http://wikipeba.com/statslab13/player.php?player_id=1599"/>
    <hyperlink ref="B153" r:id="rId153" display="http://wikipeba.com/statslab13/player.php?player_id=11200"/>
    <hyperlink ref="B185" r:id="rId154" display="http://wikipeba.com/statslab13/player.php?player_id=7798"/>
    <hyperlink ref="B147" r:id="rId155" display="http://wikipeba.com/statslab13/player.php?player_id=11960"/>
    <hyperlink ref="B170" r:id="rId156" display="http://wikipeba.com/statslab13/player.php?player_id=7829"/>
    <hyperlink ref="B195" r:id="rId157" display="http://wikipeba.com/statslab13/player.php?player_id=3174"/>
    <hyperlink ref="B194" r:id="rId158" display="http://wikipeba.com/statslab13/player.php?player_id=3804"/>
    <hyperlink ref="B89" r:id="rId159" display="http://wikipeba.com/statslab13/player.php?player_id=13719"/>
    <hyperlink ref="B183" r:id="rId160" display="http://wikipeba.com/statslab13/player.php?player_id=1689"/>
    <hyperlink ref="B140" r:id="rId161" display="http://wikipeba.com/statslab13/player.php?player_id=3209"/>
    <hyperlink ref="B165" r:id="rId162" display="http://wikipeba.com/statslab13/player.php?player_id=1294"/>
    <hyperlink ref="B176" r:id="rId163" display="http://wikipeba.com/statslab13/player.php?player_id=8847"/>
    <hyperlink ref="B189" r:id="rId164" display="http://wikipeba.com/statslab13/player.php?player_id=11370"/>
    <hyperlink ref="B126" r:id="rId165" display="http://wikipeba.com/statslab13/player.php?player_id=11162"/>
    <hyperlink ref="B133" r:id="rId166" display="http://wikipeba.com/statslab13/player.php?player_id=4132"/>
    <hyperlink ref="B186" r:id="rId167" display="http://wikipeba.com/statslab13/player.php?player_id=10139"/>
    <hyperlink ref="B198" r:id="rId168" display="http://wikipeba.com/statslab13/player.php?player_id=1258"/>
    <hyperlink ref="B174" r:id="rId169" display="http://wikipeba.com/statslab13/player.php?player_id=9799"/>
    <hyperlink ref="B199" r:id="rId170" display="http://wikipeba.com/statslab13/player.php?player_id=138"/>
    <hyperlink ref="B119" r:id="rId171" display="http://wikipeba.com/statslab13/player.php?player_id=4861"/>
    <hyperlink ref="B130" r:id="rId172" display="http://wikipeba.com/statslab13/player.php?player_id=4300"/>
    <hyperlink ref="B179" r:id="rId173" display="http://wikipeba.com/statslab13/player.php?player_id=9692"/>
    <hyperlink ref="B150" r:id="rId174" display="http://wikipeba.com/statslab13/player.php?player_id=13619"/>
    <hyperlink ref="B178" r:id="rId175" display="http://wikipeba.com/statslab13/player.php?player_id=3246"/>
    <hyperlink ref="B155" r:id="rId176" display="http://wikipeba.com/statslab13/player.php?player_id=12285"/>
    <hyperlink ref="B193" r:id="rId177" display="http://wikipeba.com/statslab13/player.php?player_id=3377"/>
    <hyperlink ref="B182" r:id="rId178" display="http://wikipeba.com/statslab13/player.php?player_id=9906"/>
    <hyperlink ref="B159" r:id="rId179" display="http://wikipeba.com/statslab13/player.php?player_id=5918"/>
    <hyperlink ref="B107" r:id="rId180" display="http://wikipeba.com/statslab13/player.php?player_id=10825"/>
    <hyperlink ref="B148" r:id="rId181" display="http://wikipeba.com/statslab13/player.php?player_id=450"/>
    <hyperlink ref="B177" r:id="rId182" display="http://wikipeba.com/statslab13/player.php?player_id=10740"/>
    <hyperlink ref="B203" r:id="rId183" display="http://wikipeba.com/statslab13/player.php?player_id=413"/>
    <hyperlink ref="B191" r:id="rId184" display="http://wikipeba.com/statslab13/player.php?player_id=4119"/>
    <hyperlink ref="B175" r:id="rId185" display="http://wikipeba.com/statslab13/player.php?player_id=3937"/>
    <hyperlink ref="B106" r:id="rId186" display="http://wikipeba.com/statslab13/player.php?player_id=4670"/>
    <hyperlink ref="B181" r:id="rId187" display="http://wikipeba.com/statslab13/player.php?player_id=11103"/>
    <hyperlink ref="B151" r:id="rId188" display="http://wikipeba.com/statslab13/player.php?player_id=2056"/>
    <hyperlink ref="B163" r:id="rId189" display="http://wikipeba.com/statslab13/player.php?player_id=6723"/>
    <hyperlink ref="B168" r:id="rId190" display="http://wikipeba.com/statslab13/player.php?player_id=6415"/>
    <hyperlink ref="B187" r:id="rId191" display="http://wikipeba.com/statslab13/player.php?player_id=10850"/>
    <hyperlink ref="B197" r:id="rId192" display="http://wikipeba.com/statslab13/player.php?player_id=3697"/>
    <hyperlink ref="B152" r:id="rId193" display="http://wikipeba.com/statslab13/player.php?player_id=11112"/>
    <hyperlink ref="B157" r:id="rId194" display="http://wikipeba.com/statslab13/player.php?player_id=11206"/>
    <hyperlink ref="B135" r:id="rId195" display="http://wikipeba.com/statslab13/player.php?player_id=9776"/>
    <hyperlink ref="B128" r:id="rId196" display="http://wikipeba.com/statslab13/player.php?player_id=12317"/>
    <hyperlink ref="B149" r:id="rId197" display="http://wikipeba.com/statslab13/player.php?player_id=1231"/>
    <hyperlink ref="B200" r:id="rId198" display="http://wikipeba.com/statslab13/player.php?player_id=3693"/>
    <hyperlink ref="B154" r:id="rId199" display="http://wikipeba.com/statslab13/player.php?player_id=1421"/>
    <hyperlink ref="B184" r:id="rId200" display="http://wikipeba.com/statslab13/player.php?player_id=918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E402"/>
  <sheetViews>
    <sheetView workbookViewId="0">
      <selection activeCell="B15" sqref="B15"/>
    </sheetView>
  </sheetViews>
  <sheetFormatPr defaultRowHeight="15"/>
  <cols>
    <col min="1" max="1" width="22.5703125" bestFit="1" customWidth="1"/>
    <col min="2" max="2" width="7" bestFit="1" customWidth="1"/>
    <col min="3" max="3" width="12.7109375" bestFit="1" customWidth="1"/>
    <col min="5" max="5" width="9.140625" style="18"/>
  </cols>
  <sheetData>
    <row r="1" spans="1:5" ht="15.75" thickBot="1"/>
    <row r="2" spans="1:5" ht="15.75" thickBot="1">
      <c r="A2" s="2" t="s">
        <v>1</v>
      </c>
      <c r="B2" s="2" t="s">
        <v>3</v>
      </c>
      <c r="C2" s="2" t="s">
        <v>199</v>
      </c>
      <c r="D2" s="2" t="s">
        <v>0</v>
      </c>
      <c r="E2" s="19" t="s">
        <v>518</v>
      </c>
    </row>
    <row r="3" spans="1:5">
      <c r="A3" t="s">
        <v>519</v>
      </c>
      <c r="B3" t="s">
        <v>126</v>
      </c>
      <c r="C3" s="11">
        <v>3.053373784997925</v>
      </c>
      <c r="D3" s="14">
        <f t="shared" ref="D3:D66" si="0">RANK(C3,$C$3:$C$402)</f>
        <v>1</v>
      </c>
      <c r="E3" s="18" t="str">
        <f t="shared" ref="E3:E66" si="1">IF(A3=A2,1,"OK")</f>
        <v>OK</v>
      </c>
    </row>
    <row r="4" spans="1:5">
      <c r="A4" t="s">
        <v>144</v>
      </c>
      <c r="B4" t="s">
        <v>126</v>
      </c>
      <c r="C4" s="11">
        <v>3.0262566412297476</v>
      </c>
      <c r="D4" s="14">
        <f t="shared" si="0"/>
        <v>2</v>
      </c>
      <c r="E4" s="18" t="str">
        <f t="shared" si="1"/>
        <v>OK</v>
      </c>
    </row>
    <row r="5" spans="1:5">
      <c r="A5" t="s">
        <v>520</v>
      </c>
      <c r="B5" t="s">
        <v>126</v>
      </c>
      <c r="C5" s="11">
        <v>2.9157947876092827</v>
      </c>
      <c r="D5" s="14">
        <f t="shared" si="0"/>
        <v>3</v>
      </c>
      <c r="E5" s="18" t="str">
        <f t="shared" si="1"/>
        <v>OK</v>
      </c>
    </row>
    <row r="6" spans="1:5">
      <c r="A6" t="s">
        <v>516</v>
      </c>
      <c r="B6" t="s">
        <v>126</v>
      </c>
      <c r="C6" s="11">
        <v>2.7187674223936233</v>
      </c>
      <c r="D6" s="14">
        <f t="shared" si="0"/>
        <v>4</v>
      </c>
      <c r="E6" s="18" t="str">
        <f t="shared" si="1"/>
        <v>OK</v>
      </c>
    </row>
    <row r="7" spans="1:5">
      <c r="A7" t="s">
        <v>146</v>
      </c>
      <c r="B7" t="s">
        <v>126</v>
      </c>
      <c r="C7" s="11">
        <v>2.657054107191664</v>
      </c>
      <c r="D7" s="14">
        <f t="shared" si="0"/>
        <v>5</v>
      </c>
      <c r="E7" s="18" t="str">
        <f t="shared" si="1"/>
        <v>OK</v>
      </c>
    </row>
    <row r="8" spans="1:5">
      <c r="A8" t="s">
        <v>526</v>
      </c>
      <c r="B8" t="s">
        <v>126</v>
      </c>
      <c r="C8" s="11">
        <v>2.5979708809005251</v>
      </c>
      <c r="D8" s="14">
        <f t="shared" si="0"/>
        <v>6</v>
      </c>
      <c r="E8" s="18" t="str">
        <f t="shared" si="1"/>
        <v>OK</v>
      </c>
    </row>
    <row r="9" spans="1:5">
      <c r="A9" t="s">
        <v>449</v>
      </c>
      <c r="B9" t="s">
        <v>53</v>
      </c>
      <c r="C9" s="11">
        <v>2.5106606047941176</v>
      </c>
      <c r="D9" s="14">
        <f t="shared" si="0"/>
        <v>7</v>
      </c>
      <c r="E9" s="18" t="str">
        <f t="shared" si="1"/>
        <v>OK</v>
      </c>
    </row>
    <row r="10" spans="1:5">
      <c r="A10" t="s">
        <v>334</v>
      </c>
      <c r="B10" t="s">
        <v>126</v>
      </c>
      <c r="C10" s="11">
        <v>2.477943420216465</v>
      </c>
      <c r="D10" s="14">
        <f t="shared" si="0"/>
        <v>8</v>
      </c>
      <c r="E10" s="18" t="str">
        <f t="shared" si="1"/>
        <v>OK</v>
      </c>
    </row>
    <row r="11" spans="1:5">
      <c r="A11" t="s">
        <v>327</v>
      </c>
      <c r="B11" t="s">
        <v>126</v>
      </c>
      <c r="C11" s="11">
        <v>2.4778251668818547</v>
      </c>
      <c r="D11" s="14">
        <f t="shared" si="0"/>
        <v>9</v>
      </c>
      <c r="E11" s="18" t="str">
        <f t="shared" si="1"/>
        <v>OK</v>
      </c>
    </row>
    <row r="12" spans="1:5">
      <c r="A12" t="s">
        <v>419</v>
      </c>
      <c r="B12" t="s">
        <v>126</v>
      </c>
      <c r="C12" s="11">
        <v>2.4663296241028556</v>
      </c>
      <c r="D12" s="14">
        <f t="shared" si="0"/>
        <v>10</v>
      </c>
      <c r="E12" s="18" t="str">
        <f t="shared" si="1"/>
        <v>OK</v>
      </c>
    </row>
    <row r="13" spans="1:5">
      <c r="A13" t="s">
        <v>521</v>
      </c>
      <c r="B13" t="s">
        <v>126</v>
      </c>
      <c r="C13" s="11">
        <v>2.4265952093047725</v>
      </c>
      <c r="D13" s="14">
        <f t="shared" si="0"/>
        <v>11</v>
      </c>
      <c r="E13" s="18" t="str">
        <f t="shared" si="1"/>
        <v>OK</v>
      </c>
    </row>
    <row r="14" spans="1:5">
      <c r="A14" t="s">
        <v>125</v>
      </c>
      <c r="B14" t="s">
        <v>126</v>
      </c>
      <c r="C14" s="11">
        <v>2.4075818985518667</v>
      </c>
      <c r="D14" s="14">
        <f t="shared" si="0"/>
        <v>12</v>
      </c>
      <c r="E14" s="18" t="str">
        <f t="shared" si="1"/>
        <v>OK</v>
      </c>
    </row>
    <row r="15" spans="1:5">
      <c r="A15" t="s">
        <v>225</v>
      </c>
      <c r="B15" t="s">
        <v>44</v>
      </c>
      <c r="C15" s="11">
        <v>2.3528783997506508</v>
      </c>
      <c r="D15" s="14">
        <f t="shared" si="0"/>
        <v>13</v>
      </c>
      <c r="E15" s="18" t="str">
        <f t="shared" si="1"/>
        <v>OK</v>
      </c>
    </row>
    <row r="16" spans="1:5">
      <c r="A16" t="s">
        <v>243</v>
      </c>
      <c r="B16" t="s">
        <v>126</v>
      </c>
      <c r="C16" s="11">
        <v>2.3206897240579538</v>
      </c>
      <c r="D16" s="14">
        <f t="shared" si="0"/>
        <v>14</v>
      </c>
      <c r="E16" s="18" t="str">
        <f t="shared" si="1"/>
        <v>OK</v>
      </c>
    </row>
    <row r="17" spans="1:5">
      <c r="A17" t="s">
        <v>242</v>
      </c>
      <c r="B17" t="s">
        <v>126</v>
      </c>
      <c r="C17" s="11">
        <v>2.3077675222585041</v>
      </c>
      <c r="D17" s="14">
        <f t="shared" si="0"/>
        <v>15</v>
      </c>
      <c r="E17" s="18" t="str">
        <f t="shared" si="1"/>
        <v>OK</v>
      </c>
    </row>
    <row r="18" spans="1:5">
      <c r="A18" t="s">
        <v>445</v>
      </c>
      <c r="B18" t="s">
        <v>32</v>
      </c>
      <c r="C18" s="11">
        <v>2.3023035469535937</v>
      </c>
      <c r="D18" s="14">
        <f t="shared" si="0"/>
        <v>16</v>
      </c>
      <c r="E18" s="18" t="str">
        <f t="shared" si="1"/>
        <v>OK</v>
      </c>
    </row>
    <row r="19" spans="1:5">
      <c r="A19" t="s">
        <v>342</v>
      </c>
      <c r="B19" t="s">
        <v>9</v>
      </c>
      <c r="C19" s="11">
        <v>2.2794045650125248</v>
      </c>
      <c r="D19" s="14">
        <f t="shared" si="0"/>
        <v>17</v>
      </c>
      <c r="E19" s="18" t="str">
        <f t="shared" si="1"/>
        <v>OK</v>
      </c>
    </row>
    <row r="20" spans="1:5">
      <c r="A20" t="s">
        <v>239</v>
      </c>
      <c r="B20" t="s">
        <v>126</v>
      </c>
      <c r="C20" s="11">
        <v>2.2316194761647523</v>
      </c>
      <c r="D20" s="14">
        <f t="shared" si="0"/>
        <v>18</v>
      </c>
      <c r="E20" s="18" t="str">
        <f t="shared" si="1"/>
        <v>OK</v>
      </c>
    </row>
    <row r="21" spans="1:5">
      <c r="A21" t="s">
        <v>134</v>
      </c>
      <c r="B21" t="s">
        <v>126</v>
      </c>
      <c r="C21" s="11">
        <v>2.1319872187496913</v>
      </c>
      <c r="D21" s="14">
        <f t="shared" si="0"/>
        <v>19</v>
      </c>
      <c r="E21" s="18" t="str">
        <f t="shared" si="1"/>
        <v>OK</v>
      </c>
    </row>
    <row r="22" spans="1:5">
      <c r="A22" t="s">
        <v>569</v>
      </c>
      <c r="B22" t="s">
        <v>53</v>
      </c>
      <c r="C22" s="11">
        <v>2.1035243490484046</v>
      </c>
      <c r="D22" s="14">
        <f t="shared" si="0"/>
        <v>20</v>
      </c>
      <c r="E22" s="18" t="str">
        <f t="shared" si="1"/>
        <v>OK</v>
      </c>
    </row>
    <row r="23" spans="1:5">
      <c r="A23" t="s">
        <v>568</v>
      </c>
      <c r="B23" t="s">
        <v>44</v>
      </c>
      <c r="C23" s="11">
        <v>2.0586764340417343</v>
      </c>
      <c r="D23" s="14">
        <f t="shared" si="0"/>
        <v>21</v>
      </c>
      <c r="E23" s="18" t="str">
        <f t="shared" si="1"/>
        <v>OK</v>
      </c>
    </row>
    <row r="24" spans="1:5">
      <c r="A24" t="s">
        <v>531</v>
      </c>
      <c r="B24" t="s">
        <v>140</v>
      </c>
      <c r="C24" s="11">
        <v>2.0127998080292513</v>
      </c>
      <c r="D24" s="14">
        <f t="shared" si="0"/>
        <v>22</v>
      </c>
      <c r="E24" s="18" t="str">
        <f t="shared" si="1"/>
        <v>OK</v>
      </c>
    </row>
    <row r="25" spans="1:5">
      <c r="A25" t="s">
        <v>695</v>
      </c>
      <c r="B25" t="s">
        <v>126</v>
      </c>
      <c r="C25" s="11">
        <v>1.9973955737110591</v>
      </c>
      <c r="D25" s="14">
        <f t="shared" si="0"/>
        <v>23</v>
      </c>
      <c r="E25" s="18" t="str">
        <f t="shared" si="1"/>
        <v>OK</v>
      </c>
    </row>
    <row r="26" spans="1:5">
      <c r="A26" t="s">
        <v>84</v>
      </c>
      <c r="B26" t="s">
        <v>9</v>
      </c>
      <c r="C26" s="11">
        <v>1.9428752277074153</v>
      </c>
      <c r="D26" s="14">
        <f t="shared" si="0"/>
        <v>24</v>
      </c>
      <c r="E26" s="18" t="str">
        <f t="shared" si="1"/>
        <v>OK</v>
      </c>
    </row>
    <row r="27" spans="1:5">
      <c r="A27" t="s">
        <v>346</v>
      </c>
      <c r="B27" t="s">
        <v>53</v>
      </c>
      <c r="C27" s="11">
        <v>1.9392342421253448</v>
      </c>
      <c r="D27" s="14">
        <f t="shared" si="0"/>
        <v>25</v>
      </c>
      <c r="E27" s="18" t="str">
        <f t="shared" si="1"/>
        <v>OK</v>
      </c>
    </row>
    <row r="28" spans="1:5">
      <c r="A28" t="s">
        <v>348</v>
      </c>
      <c r="B28" t="s">
        <v>26</v>
      </c>
      <c r="C28" s="11">
        <v>1.8680369680727442</v>
      </c>
      <c r="D28" s="14">
        <f t="shared" si="0"/>
        <v>26</v>
      </c>
      <c r="E28" s="18" t="str">
        <f t="shared" si="1"/>
        <v>OK</v>
      </c>
    </row>
    <row r="29" spans="1:5">
      <c r="A29" t="s">
        <v>21</v>
      </c>
      <c r="B29" t="s">
        <v>23</v>
      </c>
      <c r="C29" s="11">
        <v>1.821106257498234</v>
      </c>
      <c r="D29" s="14">
        <f t="shared" si="0"/>
        <v>27</v>
      </c>
      <c r="E29" s="18" t="str">
        <f t="shared" si="1"/>
        <v>OK</v>
      </c>
    </row>
    <row r="30" spans="1:5">
      <c r="A30" t="s">
        <v>476</v>
      </c>
      <c r="B30" t="s">
        <v>126</v>
      </c>
      <c r="C30" s="11">
        <v>1.7634683470821353</v>
      </c>
      <c r="D30" s="14">
        <f t="shared" si="0"/>
        <v>28</v>
      </c>
      <c r="E30" s="18" t="str">
        <f t="shared" si="1"/>
        <v>OK</v>
      </c>
    </row>
    <row r="31" spans="1:5">
      <c r="A31" t="s">
        <v>245</v>
      </c>
      <c r="B31" t="s">
        <v>126</v>
      </c>
      <c r="C31" s="11">
        <v>1.7114084047299587</v>
      </c>
      <c r="D31" s="14">
        <f t="shared" si="0"/>
        <v>29</v>
      </c>
      <c r="E31" s="18" t="str">
        <f t="shared" si="1"/>
        <v>OK</v>
      </c>
    </row>
    <row r="32" spans="1:5">
      <c r="A32" t="s">
        <v>313</v>
      </c>
      <c r="B32" t="s">
        <v>126</v>
      </c>
      <c r="C32" s="11">
        <v>1.6442959302710296</v>
      </c>
      <c r="D32" s="14">
        <f t="shared" si="0"/>
        <v>30</v>
      </c>
      <c r="E32" s="18" t="str">
        <f t="shared" si="1"/>
        <v>OK</v>
      </c>
    </row>
    <row r="33" spans="1:5">
      <c r="A33" t="s">
        <v>60</v>
      </c>
      <c r="B33" t="s">
        <v>126</v>
      </c>
      <c r="C33" s="11">
        <v>1.6364315453982605</v>
      </c>
      <c r="D33" s="14">
        <f t="shared" si="0"/>
        <v>31</v>
      </c>
      <c r="E33" s="18" t="str">
        <f t="shared" si="1"/>
        <v>OK</v>
      </c>
    </row>
    <row r="34" spans="1:5">
      <c r="A34" t="s">
        <v>473</v>
      </c>
      <c r="B34" t="s">
        <v>10</v>
      </c>
      <c r="C34" s="11">
        <v>1.6282495765716094</v>
      </c>
      <c r="D34" s="14">
        <f t="shared" si="0"/>
        <v>32</v>
      </c>
      <c r="E34" s="18" t="str">
        <f t="shared" si="1"/>
        <v>OK</v>
      </c>
    </row>
    <row r="35" spans="1:5">
      <c r="A35" t="s">
        <v>634</v>
      </c>
      <c r="B35" t="s">
        <v>26</v>
      </c>
      <c r="C35" s="11">
        <v>1.625818917682833</v>
      </c>
      <c r="D35" s="14">
        <f t="shared" si="0"/>
        <v>33</v>
      </c>
      <c r="E35" s="18" t="str">
        <f t="shared" si="1"/>
        <v>OK</v>
      </c>
    </row>
    <row r="36" spans="1:5">
      <c r="A36" t="s">
        <v>498</v>
      </c>
      <c r="B36" t="s">
        <v>126</v>
      </c>
      <c r="C36" s="11">
        <v>1.5319634815384378</v>
      </c>
      <c r="D36" s="14">
        <f t="shared" si="0"/>
        <v>34</v>
      </c>
      <c r="E36" s="18" t="str">
        <f t="shared" si="1"/>
        <v>OK</v>
      </c>
    </row>
    <row r="37" spans="1:5">
      <c r="A37" t="s">
        <v>525</v>
      </c>
      <c r="B37" t="s">
        <v>126</v>
      </c>
      <c r="C37" s="11">
        <v>1.5272708615676136</v>
      </c>
      <c r="D37" s="14">
        <f t="shared" si="0"/>
        <v>35</v>
      </c>
      <c r="E37" s="18" t="str">
        <f t="shared" si="1"/>
        <v>OK</v>
      </c>
    </row>
    <row r="38" spans="1:5">
      <c r="A38" t="s">
        <v>485</v>
      </c>
      <c r="B38" t="s">
        <v>126</v>
      </c>
      <c r="C38" s="11">
        <v>1.4974983524431564</v>
      </c>
      <c r="D38" s="14">
        <f t="shared" si="0"/>
        <v>36</v>
      </c>
      <c r="E38" s="18" t="str">
        <f t="shared" si="1"/>
        <v>OK</v>
      </c>
    </row>
    <row r="39" spans="1:5">
      <c r="A39" t="s">
        <v>42</v>
      </c>
      <c r="B39" t="s">
        <v>44</v>
      </c>
      <c r="C39" s="11">
        <v>1.4443890373490298</v>
      </c>
      <c r="D39" s="14">
        <f t="shared" si="0"/>
        <v>37</v>
      </c>
      <c r="E39" s="18" t="str">
        <f t="shared" si="1"/>
        <v>OK</v>
      </c>
    </row>
    <row r="40" spans="1:5">
      <c r="A40" t="s">
        <v>442</v>
      </c>
      <c r="B40" t="s">
        <v>23</v>
      </c>
      <c r="C40" s="11">
        <v>1.4198447628302435</v>
      </c>
      <c r="D40" s="14">
        <f t="shared" si="0"/>
        <v>38</v>
      </c>
      <c r="E40" s="18" t="str">
        <f t="shared" si="1"/>
        <v>OK</v>
      </c>
    </row>
    <row r="41" spans="1:5">
      <c r="A41" t="s">
        <v>386</v>
      </c>
      <c r="B41" t="s">
        <v>23</v>
      </c>
      <c r="C41" s="11">
        <v>1.3544700127916316</v>
      </c>
      <c r="D41" s="14">
        <f t="shared" si="0"/>
        <v>39</v>
      </c>
      <c r="E41" s="18" t="str">
        <f t="shared" si="1"/>
        <v>OK</v>
      </c>
    </row>
    <row r="42" spans="1:5">
      <c r="A42" t="s">
        <v>178</v>
      </c>
      <c r="B42" t="s">
        <v>126</v>
      </c>
      <c r="C42" s="11">
        <v>1.3533435118164803</v>
      </c>
      <c r="D42" s="14">
        <f t="shared" si="0"/>
        <v>40</v>
      </c>
      <c r="E42" s="18" t="str">
        <f t="shared" si="1"/>
        <v>OK</v>
      </c>
    </row>
    <row r="43" spans="1:5">
      <c r="A43" t="s">
        <v>523</v>
      </c>
      <c r="B43" t="s">
        <v>126</v>
      </c>
      <c r="C43" s="11">
        <v>1.3508421503082395</v>
      </c>
      <c r="D43" s="14">
        <f t="shared" si="0"/>
        <v>41</v>
      </c>
      <c r="E43" s="18" t="str">
        <f t="shared" si="1"/>
        <v>OK</v>
      </c>
    </row>
    <row r="44" spans="1:5">
      <c r="A44" t="s">
        <v>352</v>
      </c>
      <c r="B44" t="s">
        <v>126</v>
      </c>
      <c r="C44" s="11">
        <v>1.3411211602553308</v>
      </c>
      <c r="D44" s="14">
        <f t="shared" si="0"/>
        <v>42</v>
      </c>
      <c r="E44" s="18" t="str">
        <f t="shared" si="1"/>
        <v>OK</v>
      </c>
    </row>
    <row r="45" spans="1:5">
      <c r="A45" t="s">
        <v>24</v>
      </c>
      <c r="B45" t="s">
        <v>26</v>
      </c>
      <c r="C45" s="11">
        <v>1.3180995298814637</v>
      </c>
      <c r="D45" s="14">
        <f t="shared" si="0"/>
        <v>43</v>
      </c>
      <c r="E45" s="18" t="str">
        <f t="shared" si="1"/>
        <v>OK</v>
      </c>
    </row>
    <row r="46" spans="1:5">
      <c r="A46" t="s">
        <v>579</v>
      </c>
      <c r="B46" t="s">
        <v>10</v>
      </c>
      <c r="C46" s="11">
        <v>1.3021352535976767</v>
      </c>
      <c r="D46" s="14">
        <f t="shared" si="0"/>
        <v>44</v>
      </c>
      <c r="E46" s="18" t="str">
        <f t="shared" si="1"/>
        <v>OK</v>
      </c>
    </row>
    <row r="47" spans="1:5">
      <c r="A47" t="s">
        <v>478</v>
      </c>
      <c r="B47" t="s">
        <v>126</v>
      </c>
      <c r="C47" s="11">
        <v>1.2933593227953644</v>
      </c>
      <c r="D47" s="14">
        <f t="shared" si="0"/>
        <v>45</v>
      </c>
      <c r="E47" s="18" t="str">
        <f t="shared" si="1"/>
        <v>OK</v>
      </c>
    </row>
    <row r="48" spans="1:5">
      <c r="A48" t="s">
        <v>572</v>
      </c>
      <c r="B48" t="s">
        <v>29</v>
      </c>
      <c r="C48" s="11">
        <v>1.2923541578206059</v>
      </c>
      <c r="D48" s="14">
        <f t="shared" si="0"/>
        <v>46</v>
      </c>
      <c r="E48" s="18" t="str">
        <f t="shared" si="1"/>
        <v>OK</v>
      </c>
    </row>
    <row r="49" spans="1:5">
      <c r="A49" t="s">
        <v>286</v>
      </c>
      <c r="B49" t="s">
        <v>32</v>
      </c>
      <c r="C49" s="11">
        <v>1.286754760001535</v>
      </c>
      <c r="D49" s="14">
        <f t="shared" si="0"/>
        <v>47</v>
      </c>
      <c r="E49" s="18" t="str">
        <f t="shared" si="1"/>
        <v>OK</v>
      </c>
    </row>
    <row r="50" spans="1:5">
      <c r="A50" t="s">
        <v>592</v>
      </c>
      <c r="B50" t="s">
        <v>23</v>
      </c>
      <c r="C50" s="11">
        <v>1.2735204747187547</v>
      </c>
      <c r="D50" s="14">
        <f t="shared" si="0"/>
        <v>48</v>
      </c>
      <c r="E50" s="18" t="str">
        <f t="shared" si="1"/>
        <v>OK</v>
      </c>
    </row>
    <row r="51" spans="1:5">
      <c r="A51" t="s">
        <v>573</v>
      </c>
      <c r="B51" t="s">
        <v>23</v>
      </c>
      <c r="C51" s="11">
        <v>1.2517866298714937</v>
      </c>
      <c r="D51" s="14">
        <f t="shared" si="0"/>
        <v>49</v>
      </c>
      <c r="E51" s="18" t="str">
        <f t="shared" si="1"/>
        <v>OK</v>
      </c>
    </row>
    <row r="52" spans="1:5">
      <c r="A52" t="s">
        <v>78</v>
      </c>
      <c r="B52" t="s">
        <v>32</v>
      </c>
      <c r="C52" s="11">
        <v>1.2481677391151345</v>
      </c>
      <c r="D52" s="14">
        <f t="shared" si="0"/>
        <v>50</v>
      </c>
      <c r="E52" s="18" t="str">
        <f t="shared" si="1"/>
        <v>OK</v>
      </c>
    </row>
    <row r="53" spans="1:5">
      <c r="A53" t="s">
        <v>641</v>
      </c>
      <c r="B53" t="s">
        <v>29</v>
      </c>
      <c r="C53" s="11">
        <v>1.1979938594779833</v>
      </c>
      <c r="D53" s="14">
        <f t="shared" si="0"/>
        <v>51</v>
      </c>
      <c r="E53" s="18" t="str">
        <f t="shared" si="1"/>
        <v>OK</v>
      </c>
    </row>
    <row r="54" spans="1:5">
      <c r="A54" t="s">
        <v>499</v>
      </c>
      <c r="B54" t="s">
        <v>126</v>
      </c>
      <c r="C54" s="11">
        <v>1.1978080957649107</v>
      </c>
      <c r="D54" s="14">
        <f t="shared" si="0"/>
        <v>52</v>
      </c>
      <c r="E54" s="18" t="str">
        <f t="shared" si="1"/>
        <v>OK</v>
      </c>
    </row>
    <row r="55" spans="1:5">
      <c r="A55" t="s">
        <v>642</v>
      </c>
      <c r="B55" t="s">
        <v>32</v>
      </c>
      <c r="C55" s="11">
        <v>1.1838171409924296</v>
      </c>
      <c r="D55" s="14">
        <f t="shared" si="0"/>
        <v>53</v>
      </c>
      <c r="E55" s="18" t="str">
        <f t="shared" si="1"/>
        <v>OK</v>
      </c>
    </row>
    <row r="56" spans="1:5">
      <c r="A56" t="s">
        <v>91</v>
      </c>
      <c r="B56" t="s">
        <v>23</v>
      </c>
      <c r="C56" s="11">
        <v>1.1599341969701842</v>
      </c>
      <c r="D56" s="14">
        <f t="shared" si="0"/>
        <v>54</v>
      </c>
      <c r="E56" s="18" t="str">
        <f t="shared" si="1"/>
        <v>OK</v>
      </c>
    </row>
    <row r="57" spans="1:5">
      <c r="A57" t="s">
        <v>182</v>
      </c>
      <c r="B57" t="s">
        <v>23</v>
      </c>
      <c r="C57" s="11">
        <v>1.1527080618293433</v>
      </c>
      <c r="D57" s="14">
        <f t="shared" si="0"/>
        <v>55</v>
      </c>
      <c r="E57" s="18" t="str">
        <f t="shared" si="1"/>
        <v>OK</v>
      </c>
    </row>
    <row r="58" spans="1:5">
      <c r="A58" t="s">
        <v>332</v>
      </c>
      <c r="B58" t="s">
        <v>126</v>
      </c>
      <c r="C58" s="11">
        <v>1.1344325295374962</v>
      </c>
      <c r="D58" s="14">
        <f t="shared" si="0"/>
        <v>56</v>
      </c>
      <c r="E58" s="18" t="str">
        <f t="shared" si="1"/>
        <v>OK</v>
      </c>
    </row>
    <row r="59" spans="1:5">
      <c r="A59" t="s">
        <v>356</v>
      </c>
      <c r="B59" t="s">
        <v>53</v>
      </c>
      <c r="C59" s="11">
        <v>1.1261724213918656</v>
      </c>
      <c r="D59" s="14">
        <f t="shared" si="0"/>
        <v>57</v>
      </c>
      <c r="E59" s="18" t="str">
        <f t="shared" si="1"/>
        <v>OK</v>
      </c>
    </row>
    <row r="60" spans="1:5">
      <c r="A60" t="s">
        <v>130</v>
      </c>
      <c r="B60" t="s">
        <v>126</v>
      </c>
      <c r="C60" s="11">
        <v>1.101190518727577</v>
      </c>
      <c r="D60" s="14">
        <f t="shared" si="0"/>
        <v>58</v>
      </c>
      <c r="E60" s="18" t="str">
        <f t="shared" si="1"/>
        <v>OK</v>
      </c>
    </row>
    <row r="61" spans="1:5">
      <c r="A61" t="s">
        <v>446</v>
      </c>
      <c r="B61" t="s">
        <v>32</v>
      </c>
      <c r="C61" s="11">
        <v>1.0992501714135186</v>
      </c>
      <c r="D61" s="14">
        <f t="shared" si="0"/>
        <v>59</v>
      </c>
      <c r="E61" s="18" t="str">
        <f t="shared" si="1"/>
        <v>OK</v>
      </c>
    </row>
    <row r="62" spans="1:5">
      <c r="A62" t="s">
        <v>166</v>
      </c>
      <c r="B62" t="s">
        <v>126</v>
      </c>
      <c r="C62" s="11">
        <v>1.0762786481771343</v>
      </c>
      <c r="D62" s="14">
        <f t="shared" si="0"/>
        <v>60</v>
      </c>
      <c r="E62" s="18" t="str">
        <f t="shared" si="1"/>
        <v>OK</v>
      </c>
    </row>
    <row r="63" spans="1:5">
      <c r="A63" t="s">
        <v>596</v>
      </c>
      <c r="B63" t="s">
        <v>29</v>
      </c>
      <c r="C63" s="11">
        <v>1.0565303548194391</v>
      </c>
      <c r="D63" s="14">
        <f t="shared" si="0"/>
        <v>61</v>
      </c>
      <c r="E63" s="18" t="str">
        <f t="shared" si="1"/>
        <v>OK</v>
      </c>
    </row>
    <row r="64" spans="1:5">
      <c r="A64" t="s">
        <v>63</v>
      </c>
      <c r="B64" t="s">
        <v>23</v>
      </c>
      <c r="C64" s="11">
        <v>1.0511234075005369</v>
      </c>
      <c r="D64" s="14">
        <f t="shared" si="0"/>
        <v>62</v>
      </c>
      <c r="E64" s="18" t="str">
        <f t="shared" si="1"/>
        <v>OK</v>
      </c>
    </row>
    <row r="65" spans="1:5">
      <c r="A65" t="s">
        <v>482</v>
      </c>
      <c r="B65" t="s">
        <v>126</v>
      </c>
      <c r="C65" s="11">
        <v>1.0510452524026701</v>
      </c>
      <c r="D65" s="14">
        <f t="shared" si="0"/>
        <v>63</v>
      </c>
      <c r="E65" s="18" t="str">
        <f t="shared" si="1"/>
        <v>OK</v>
      </c>
    </row>
    <row r="66" spans="1:5">
      <c r="A66" t="s">
        <v>567</v>
      </c>
      <c r="B66" t="s">
        <v>23</v>
      </c>
      <c r="C66" s="11">
        <v>1.0427489834773425</v>
      </c>
      <c r="D66" s="14">
        <f t="shared" si="0"/>
        <v>64</v>
      </c>
      <c r="E66" s="18" t="str">
        <f t="shared" si="1"/>
        <v>OK</v>
      </c>
    </row>
    <row r="67" spans="1:5">
      <c r="A67" t="s">
        <v>524</v>
      </c>
      <c r="B67" t="s">
        <v>126</v>
      </c>
      <c r="C67" s="11">
        <v>1.0274893033279202</v>
      </c>
      <c r="D67" s="14">
        <f t="shared" ref="D67:D130" si="2">RANK(C67,$C$3:$C$402)</f>
        <v>65</v>
      </c>
      <c r="E67" s="18" t="str">
        <f t="shared" ref="E67:E130" si="3">IF(A67=A66,1,"OK")</f>
        <v>OK</v>
      </c>
    </row>
    <row r="68" spans="1:5">
      <c r="A68" t="s">
        <v>508</v>
      </c>
      <c r="B68" t="s">
        <v>140</v>
      </c>
      <c r="C68" s="11">
        <v>1.0262260536054599</v>
      </c>
      <c r="D68" s="14">
        <f t="shared" si="2"/>
        <v>66</v>
      </c>
      <c r="E68" s="18" t="str">
        <f t="shared" si="3"/>
        <v>OK</v>
      </c>
    </row>
    <row r="69" spans="1:5">
      <c r="A69" t="s">
        <v>611</v>
      </c>
      <c r="B69" t="s">
        <v>9</v>
      </c>
      <c r="C69" s="11">
        <v>1.0142430678619181</v>
      </c>
      <c r="D69" s="14">
        <f t="shared" si="2"/>
        <v>67</v>
      </c>
      <c r="E69" s="18" t="str">
        <f t="shared" si="3"/>
        <v>OK</v>
      </c>
    </row>
    <row r="70" spans="1:5">
      <c r="A70" t="s">
        <v>375</v>
      </c>
      <c r="B70" t="s">
        <v>29</v>
      </c>
      <c r="C70" s="11">
        <v>0.98086784517682857</v>
      </c>
      <c r="D70" s="14">
        <f t="shared" si="2"/>
        <v>68</v>
      </c>
      <c r="E70" s="18" t="str">
        <f t="shared" si="3"/>
        <v>OK</v>
      </c>
    </row>
    <row r="71" spans="1:5">
      <c r="A71" t="s">
        <v>696</v>
      </c>
      <c r="B71" t="s">
        <v>126</v>
      </c>
      <c r="C71" s="11">
        <v>0.96237476175172887</v>
      </c>
      <c r="D71" s="14">
        <f t="shared" si="2"/>
        <v>69</v>
      </c>
      <c r="E71" s="18" t="str">
        <f t="shared" si="3"/>
        <v>OK</v>
      </c>
    </row>
    <row r="72" spans="1:5">
      <c r="A72" t="s">
        <v>640</v>
      </c>
      <c r="B72" t="s">
        <v>44</v>
      </c>
      <c r="C72" s="11">
        <v>0.95092386229840731</v>
      </c>
      <c r="D72" s="14">
        <f t="shared" si="2"/>
        <v>70</v>
      </c>
      <c r="E72" s="18" t="str">
        <f t="shared" si="3"/>
        <v>OK</v>
      </c>
    </row>
    <row r="73" spans="1:5">
      <c r="A73" t="s">
        <v>335</v>
      </c>
      <c r="B73" t="s">
        <v>126</v>
      </c>
      <c r="C73" s="11">
        <v>0.94053353918954929</v>
      </c>
      <c r="D73" s="14">
        <f t="shared" si="2"/>
        <v>71</v>
      </c>
      <c r="E73" s="18" t="str">
        <f t="shared" si="3"/>
        <v>OK</v>
      </c>
    </row>
    <row r="74" spans="1:5">
      <c r="A74" t="s">
        <v>213</v>
      </c>
      <c r="B74" t="s">
        <v>9</v>
      </c>
      <c r="C74" s="11">
        <v>0.94020963061389884</v>
      </c>
      <c r="D74" s="14">
        <f t="shared" si="2"/>
        <v>72</v>
      </c>
      <c r="E74" s="18" t="str">
        <f t="shared" si="3"/>
        <v>OK</v>
      </c>
    </row>
    <row r="75" spans="1:5">
      <c r="A75" t="s">
        <v>697</v>
      </c>
      <c r="B75" t="s">
        <v>126</v>
      </c>
      <c r="C75" s="11">
        <v>0.93959509784670181</v>
      </c>
      <c r="D75" s="14">
        <f t="shared" si="2"/>
        <v>73</v>
      </c>
      <c r="E75" s="18" t="str">
        <f t="shared" si="3"/>
        <v>OK</v>
      </c>
    </row>
    <row r="76" spans="1:5">
      <c r="A76" t="s">
        <v>350</v>
      </c>
      <c r="B76" t="s">
        <v>29</v>
      </c>
      <c r="C76" s="11">
        <v>0.91803732037473551</v>
      </c>
      <c r="D76" s="14">
        <f t="shared" si="2"/>
        <v>74</v>
      </c>
      <c r="E76" s="18" t="str">
        <f t="shared" si="3"/>
        <v>OK</v>
      </c>
    </row>
    <row r="77" spans="1:5">
      <c r="A77" t="s">
        <v>194</v>
      </c>
      <c r="B77" t="s">
        <v>126</v>
      </c>
      <c r="C77" s="11">
        <v>0.90520312390505175</v>
      </c>
      <c r="D77" s="14">
        <f t="shared" si="2"/>
        <v>75</v>
      </c>
      <c r="E77" s="18" t="str">
        <f t="shared" si="3"/>
        <v>OK</v>
      </c>
    </row>
    <row r="78" spans="1:5">
      <c r="A78" t="s">
        <v>401</v>
      </c>
      <c r="B78" t="s">
        <v>126</v>
      </c>
      <c r="C78" s="11">
        <v>0.89498314678277313</v>
      </c>
      <c r="D78" s="14">
        <f t="shared" si="2"/>
        <v>76</v>
      </c>
      <c r="E78" s="18" t="str">
        <f t="shared" si="3"/>
        <v>OK</v>
      </c>
    </row>
    <row r="79" spans="1:5">
      <c r="A79" t="s">
        <v>379</v>
      </c>
      <c r="B79" t="s">
        <v>53</v>
      </c>
      <c r="C79" s="11">
        <v>0.89384285925160167</v>
      </c>
      <c r="D79" s="14">
        <f t="shared" si="2"/>
        <v>77</v>
      </c>
      <c r="E79" s="18" t="str">
        <f t="shared" si="3"/>
        <v>OK</v>
      </c>
    </row>
    <row r="80" spans="1:5">
      <c r="A80" t="s">
        <v>405</v>
      </c>
      <c r="B80" t="s">
        <v>46</v>
      </c>
      <c r="C80" s="11">
        <v>0.89009971985843295</v>
      </c>
      <c r="D80" s="14">
        <f t="shared" si="2"/>
        <v>78</v>
      </c>
      <c r="E80" s="18" t="str">
        <f t="shared" si="3"/>
        <v>OK</v>
      </c>
    </row>
    <row r="81" spans="1:5">
      <c r="A81" t="s">
        <v>331</v>
      </c>
      <c r="B81" t="s">
        <v>126</v>
      </c>
      <c r="C81" s="11">
        <v>0.88858652280846839</v>
      </c>
      <c r="D81" s="14">
        <f t="shared" si="2"/>
        <v>79</v>
      </c>
      <c r="E81" s="18" t="str">
        <f t="shared" si="3"/>
        <v>OK</v>
      </c>
    </row>
    <row r="82" spans="1:5">
      <c r="A82" t="s">
        <v>553</v>
      </c>
      <c r="B82" t="s">
        <v>126</v>
      </c>
      <c r="C82" s="11">
        <v>0.87944366690556874</v>
      </c>
      <c r="D82" s="14">
        <f t="shared" si="2"/>
        <v>80</v>
      </c>
      <c r="E82" s="18" t="str">
        <f t="shared" si="3"/>
        <v>OK</v>
      </c>
    </row>
    <row r="83" spans="1:5">
      <c r="A83" t="s">
        <v>391</v>
      </c>
      <c r="B83" t="s">
        <v>53</v>
      </c>
      <c r="C83" s="11">
        <v>0.87240567535192626</v>
      </c>
      <c r="D83" s="14">
        <f t="shared" si="2"/>
        <v>81</v>
      </c>
      <c r="E83" s="18" t="str">
        <f t="shared" si="3"/>
        <v>OK</v>
      </c>
    </row>
    <row r="84" spans="1:5">
      <c r="A84" t="s">
        <v>330</v>
      </c>
      <c r="B84" t="s">
        <v>126</v>
      </c>
      <c r="C84" s="11">
        <v>0.84769952390989789</v>
      </c>
      <c r="D84" s="14">
        <f t="shared" si="2"/>
        <v>82</v>
      </c>
      <c r="E84" s="18" t="str">
        <f t="shared" si="3"/>
        <v>OK</v>
      </c>
    </row>
    <row r="85" spans="1:5">
      <c r="A85" t="s">
        <v>370</v>
      </c>
      <c r="B85" t="s">
        <v>26</v>
      </c>
      <c r="C85" s="11">
        <v>0.83149278190102927</v>
      </c>
      <c r="D85" s="14">
        <f t="shared" si="2"/>
        <v>83</v>
      </c>
      <c r="E85" s="18" t="str">
        <f t="shared" si="3"/>
        <v>OK</v>
      </c>
    </row>
    <row r="86" spans="1:5">
      <c r="A86" t="s">
        <v>252</v>
      </c>
      <c r="B86" t="s">
        <v>126</v>
      </c>
      <c r="C86" s="11">
        <v>0.8260841328754327</v>
      </c>
      <c r="D86" s="14">
        <f t="shared" si="2"/>
        <v>84</v>
      </c>
      <c r="E86" s="18" t="str">
        <f t="shared" si="3"/>
        <v>OK</v>
      </c>
    </row>
    <row r="87" spans="1:5">
      <c r="A87" t="s">
        <v>643</v>
      </c>
      <c r="B87" t="s">
        <v>26</v>
      </c>
      <c r="C87" s="11">
        <v>0.80364431558771365</v>
      </c>
      <c r="D87" s="14">
        <f t="shared" si="2"/>
        <v>85</v>
      </c>
      <c r="E87" s="18" t="str">
        <f t="shared" si="3"/>
        <v>OK</v>
      </c>
    </row>
    <row r="88" spans="1:5">
      <c r="A88" t="s">
        <v>507</v>
      </c>
      <c r="B88" t="s">
        <v>126</v>
      </c>
      <c r="C88" s="11">
        <v>0.79496033852286674</v>
      </c>
      <c r="D88" s="14">
        <f t="shared" si="2"/>
        <v>86</v>
      </c>
      <c r="E88" s="18" t="str">
        <f t="shared" si="3"/>
        <v>OK</v>
      </c>
    </row>
    <row r="89" spans="1:5">
      <c r="A89" t="s">
        <v>710</v>
      </c>
      <c r="B89" t="s">
        <v>126</v>
      </c>
      <c r="C89" s="11">
        <v>0.79301557505955023</v>
      </c>
      <c r="D89" s="14">
        <f t="shared" si="2"/>
        <v>87</v>
      </c>
      <c r="E89" s="18" t="str">
        <f t="shared" si="3"/>
        <v>OK</v>
      </c>
    </row>
    <row r="90" spans="1:5">
      <c r="A90" t="s">
        <v>279</v>
      </c>
      <c r="B90" t="s">
        <v>10</v>
      </c>
      <c r="C90" s="11">
        <v>0.77175233329113335</v>
      </c>
      <c r="D90" s="14">
        <f t="shared" si="2"/>
        <v>88</v>
      </c>
      <c r="E90" s="18" t="str">
        <f t="shared" si="3"/>
        <v>OK</v>
      </c>
    </row>
    <row r="91" spans="1:5">
      <c r="A91" t="s">
        <v>443</v>
      </c>
      <c r="B91" t="s">
        <v>29</v>
      </c>
      <c r="C91" s="11">
        <v>0.7678574837595008</v>
      </c>
      <c r="D91" s="14">
        <f t="shared" si="2"/>
        <v>89</v>
      </c>
      <c r="E91" s="18" t="str">
        <f t="shared" si="3"/>
        <v>OK</v>
      </c>
    </row>
    <row r="92" spans="1:5">
      <c r="A92" t="s">
        <v>456</v>
      </c>
      <c r="B92" t="s">
        <v>53</v>
      </c>
      <c r="C92" s="11">
        <v>0.7678178822852485</v>
      </c>
      <c r="D92" s="14">
        <f t="shared" si="2"/>
        <v>90</v>
      </c>
      <c r="E92" s="18" t="str">
        <f t="shared" si="3"/>
        <v>OK</v>
      </c>
    </row>
    <row r="93" spans="1:5">
      <c r="A93" t="s">
        <v>345</v>
      </c>
      <c r="B93" t="s">
        <v>53</v>
      </c>
      <c r="C93" s="11">
        <v>0.76051305132505842</v>
      </c>
      <c r="D93" s="14">
        <f t="shared" si="2"/>
        <v>91</v>
      </c>
      <c r="E93" s="18" t="str">
        <f t="shared" si="3"/>
        <v>OK</v>
      </c>
    </row>
    <row r="94" spans="1:5">
      <c r="A94" t="s">
        <v>37</v>
      </c>
      <c r="B94" t="s">
        <v>26</v>
      </c>
      <c r="C94" s="11">
        <v>0.75961821973181076</v>
      </c>
      <c r="D94" s="14">
        <f t="shared" si="2"/>
        <v>92</v>
      </c>
      <c r="E94" s="18" t="str">
        <f t="shared" si="3"/>
        <v>OK</v>
      </c>
    </row>
    <row r="95" spans="1:5">
      <c r="A95" t="s">
        <v>244</v>
      </c>
      <c r="B95" t="s">
        <v>126</v>
      </c>
      <c r="C95" s="11">
        <v>0.74189965696687787</v>
      </c>
      <c r="D95" s="14">
        <f t="shared" si="2"/>
        <v>93</v>
      </c>
      <c r="E95" s="18" t="str">
        <f t="shared" si="3"/>
        <v>OK</v>
      </c>
    </row>
    <row r="96" spans="1:5">
      <c r="A96" t="s">
        <v>489</v>
      </c>
      <c r="B96" t="s">
        <v>126</v>
      </c>
      <c r="C96" s="11">
        <v>0.74111107588802216</v>
      </c>
      <c r="D96" s="14">
        <f t="shared" si="2"/>
        <v>94</v>
      </c>
      <c r="E96" s="18" t="str">
        <f t="shared" si="3"/>
        <v>OK</v>
      </c>
    </row>
    <row r="97" spans="1:5">
      <c r="A97" t="s">
        <v>496</v>
      </c>
      <c r="B97" t="s">
        <v>46</v>
      </c>
      <c r="C97" s="11">
        <v>0.71141714018674218</v>
      </c>
      <c r="D97" s="14">
        <f t="shared" si="2"/>
        <v>95</v>
      </c>
      <c r="E97" s="18" t="str">
        <f t="shared" si="3"/>
        <v>OK</v>
      </c>
    </row>
    <row r="98" spans="1:5">
      <c r="A98" t="s">
        <v>527</v>
      </c>
      <c r="B98" t="s">
        <v>126</v>
      </c>
      <c r="C98" s="11">
        <v>0.69071014088514837</v>
      </c>
      <c r="D98" s="14">
        <f t="shared" si="2"/>
        <v>96</v>
      </c>
      <c r="E98" s="18" t="str">
        <f t="shared" si="3"/>
        <v>OK</v>
      </c>
    </row>
    <row r="99" spans="1:5">
      <c r="A99" t="s">
        <v>351</v>
      </c>
      <c r="B99" t="s">
        <v>26</v>
      </c>
      <c r="C99" s="11">
        <v>0.68331880928397137</v>
      </c>
      <c r="D99" s="14">
        <f t="shared" si="2"/>
        <v>97</v>
      </c>
      <c r="E99" s="18" t="str">
        <f t="shared" si="3"/>
        <v>OK</v>
      </c>
    </row>
    <row r="100" spans="1:5">
      <c r="A100" t="s">
        <v>380</v>
      </c>
      <c r="B100" t="s">
        <v>26</v>
      </c>
      <c r="C100" s="11">
        <v>0.67452446004949218</v>
      </c>
      <c r="D100" s="14">
        <f t="shared" si="2"/>
        <v>98</v>
      </c>
      <c r="E100" s="18" t="str">
        <f t="shared" si="3"/>
        <v>OK</v>
      </c>
    </row>
    <row r="101" spans="1:5">
      <c r="A101" t="s">
        <v>100</v>
      </c>
      <c r="B101" t="s">
        <v>10</v>
      </c>
      <c r="C101" s="11">
        <v>0.66109534363236877</v>
      </c>
      <c r="D101" s="14">
        <f t="shared" si="2"/>
        <v>99</v>
      </c>
      <c r="E101" s="18" t="str">
        <f t="shared" si="3"/>
        <v>OK</v>
      </c>
    </row>
    <row r="102" spans="1:5">
      <c r="A102" t="s">
        <v>137</v>
      </c>
      <c r="B102" t="s">
        <v>126</v>
      </c>
      <c r="C102" s="11">
        <v>0.65487123216292753</v>
      </c>
      <c r="D102" s="14">
        <f t="shared" si="2"/>
        <v>100</v>
      </c>
      <c r="E102" s="18" t="str">
        <f t="shared" si="3"/>
        <v>OK</v>
      </c>
    </row>
    <row r="103" spans="1:5">
      <c r="A103" t="s">
        <v>644</v>
      </c>
      <c r="B103" t="s">
        <v>53</v>
      </c>
      <c r="C103" s="11">
        <v>0.64560163941075333</v>
      </c>
      <c r="D103" s="14">
        <f t="shared" si="2"/>
        <v>101</v>
      </c>
      <c r="E103" s="18" t="str">
        <f t="shared" si="3"/>
        <v>OK</v>
      </c>
    </row>
    <row r="104" spans="1:5">
      <c r="A104" t="s">
        <v>209</v>
      </c>
      <c r="B104" t="s">
        <v>26</v>
      </c>
      <c r="C104" s="11">
        <v>0.61918563284565453</v>
      </c>
      <c r="D104" s="14">
        <f t="shared" si="2"/>
        <v>102</v>
      </c>
      <c r="E104" s="18" t="str">
        <f t="shared" si="3"/>
        <v>OK</v>
      </c>
    </row>
    <row r="105" spans="1:5">
      <c r="A105" t="s">
        <v>557</v>
      </c>
      <c r="B105" t="s">
        <v>46</v>
      </c>
      <c r="C105" s="11">
        <v>0.61302753830173118</v>
      </c>
      <c r="D105" s="14">
        <f t="shared" si="2"/>
        <v>103</v>
      </c>
      <c r="E105" s="18" t="str">
        <f t="shared" si="3"/>
        <v>OK</v>
      </c>
    </row>
    <row r="106" spans="1:5">
      <c r="A106" t="s">
        <v>328</v>
      </c>
      <c r="B106" t="s">
        <v>46</v>
      </c>
      <c r="C106" s="11">
        <v>0.6052088550047533</v>
      </c>
      <c r="D106" s="14">
        <f t="shared" si="2"/>
        <v>104</v>
      </c>
      <c r="E106" s="18" t="str">
        <f t="shared" si="3"/>
        <v>OK</v>
      </c>
    </row>
    <row r="107" spans="1:5">
      <c r="A107" t="s">
        <v>714</v>
      </c>
      <c r="B107" t="s">
        <v>46</v>
      </c>
      <c r="C107" s="11">
        <v>0.59811729390496626</v>
      </c>
      <c r="D107" s="14">
        <f t="shared" si="2"/>
        <v>105</v>
      </c>
      <c r="E107" s="18" t="str">
        <f t="shared" si="3"/>
        <v>OK</v>
      </c>
    </row>
    <row r="108" spans="1:5">
      <c r="A108" t="s">
        <v>510</v>
      </c>
      <c r="B108" t="s">
        <v>46</v>
      </c>
      <c r="C108" s="11">
        <v>0.57832583445108243</v>
      </c>
      <c r="D108" s="14">
        <f t="shared" si="2"/>
        <v>106</v>
      </c>
      <c r="E108" s="18" t="str">
        <f t="shared" si="3"/>
        <v>OK</v>
      </c>
    </row>
    <row r="109" spans="1:5">
      <c r="A109" t="s">
        <v>701</v>
      </c>
      <c r="B109" t="s">
        <v>126</v>
      </c>
      <c r="C109" s="11">
        <v>0.57654619643932181</v>
      </c>
      <c r="D109" s="14">
        <f t="shared" si="2"/>
        <v>107</v>
      </c>
      <c r="E109" s="18" t="str">
        <f t="shared" si="3"/>
        <v>OK</v>
      </c>
    </row>
    <row r="110" spans="1:5">
      <c r="A110" t="s">
        <v>547</v>
      </c>
      <c r="B110" t="s">
        <v>126</v>
      </c>
      <c r="C110" s="11">
        <v>0.56662604458745325</v>
      </c>
      <c r="D110" s="14">
        <f t="shared" si="2"/>
        <v>108</v>
      </c>
      <c r="E110" s="18" t="str">
        <f t="shared" si="3"/>
        <v>OK</v>
      </c>
    </row>
    <row r="111" spans="1:5">
      <c r="A111" t="s">
        <v>647</v>
      </c>
      <c r="B111" t="s">
        <v>26</v>
      </c>
      <c r="C111" s="11">
        <v>0.55908001805220253</v>
      </c>
      <c r="D111" s="14">
        <f t="shared" si="2"/>
        <v>109</v>
      </c>
      <c r="E111" s="18" t="str">
        <f t="shared" si="3"/>
        <v>OK</v>
      </c>
    </row>
    <row r="112" spans="1:5">
      <c r="A112" t="s">
        <v>364</v>
      </c>
      <c r="B112" t="s">
        <v>44</v>
      </c>
      <c r="C112" s="11">
        <v>0.54667994550205012</v>
      </c>
      <c r="D112" s="14">
        <f t="shared" si="2"/>
        <v>110</v>
      </c>
      <c r="E112" s="18" t="str">
        <f t="shared" si="3"/>
        <v>OK</v>
      </c>
    </row>
    <row r="113" spans="1:5">
      <c r="A113" t="s">
        <v>93</v>
      </c>
      <c r="B113" t="s">
        <v>23</v>
      </c>
      <c r="C113" s="11">
        <v>0.54245363891451848</v>
      </c>
      <c r="D113" s="14">
        <f t="shared" si="2"/>
        <v>111</v>
      </c>
      <c r="E113" s="18" t="str">
        <f t="shared" si="3"/>
        <v>OK</v>
      </c>
    </row>
    <row r="114" spans="1:5">
      <c r="A114" t="s">
        <v>706</v>
      </c>
      <c r="B114" t="s">
        <v>126</v>
      </c>
      <c r="C114" s="11">
        <v>0.53034663849027885</v>
      </c>
      <c r="D114" s="14">
        <f t="shared" si="2"/>
        <v>112</v>
      </c>
      <c r="E114" s="18" t="str">
        <f t="shared" si="3"/>
        <v>OK</v>
      </c>
    </row>
    <row r="115" spans="1:5">
      <c r="A115" t="s">
        <v>34</v>
      </c>
      <c r="B115" t="s">
        <v>29</v>
      </c>
      <c r="C115" s="11">
        <v>0.48278776864290862</v>
      </c>
      <c r="D115" s="14">
        <f t="shared" si="2"/>
        <v>113</v>
      </c>
      <c r="E115" s="18" t="str">
        <f t="shared" si="3"/>
        <v>OK</v>
      </c>
    </row>
    <row r="116" spans="1:5">
      <c r="A116" t="s">
        <v>652</v>
      </c>
      <c r="B116" t="s">
        <v>9</v>
      </c>
      <c r="C116" s="11">
        <v>0.44811094974089716</v>
      </c>
      <c r="D116" s="14">
        <f t="shared" si="2"/>
        <v>114</v>
      </c>
      <c r="E116" s="18" t="str">
        <f t="shared" si="3"/>
        <v>OK</v>
      </c>
    </row>
    <row r="117" spans="1:5">
      <c r="A117" t="s">
        <v>578</v>
      </c>
      <c r="B117" t="s">
        <v>29</v>
      </c>
      <c r="C117" s="11">
        <v>0.44693509819952792</v>
      </c>
      <c r="D117" s="14">
        <f t="shared" si="2"/>
        <v>115</v>
      </c>
      <c r="E117" s="18" t="str">
        <f t="shared" si="3"/>
        <v>OK</v>
      </c>
    </row>
    <row r="118" spans="1:5">
      <c r="A118" t="s">
        <v>426</v>
      </c>
      <c r="B118" t="s">
        <v>126</v>
      </c>
      <c r="C118" s="11">
        <v>0.44235506014965759</v>
      </c>
      <c r="D118" s="14">
        <f t="shared" si="2"/>
        <v>116</v>
      </c>
      <c r="E118" s="18" t="str">
        <f t="shared" si="3"/>
        <v>OK</v>
      </c>
    </row>
    <row r="119" spans="1:5">
      <c r="A119" t="s">
        <v>465</v>
      </c>
      <c r="B119" t="s">
        <v>53</v>
      </c>
      <c r="C119" s="11">
        <v>0.4268018631402854</v>
      </c>
      <c r="D119" s="14">
        <f t="shared" si="2"/>
        <v>117</v>
      </c>
      <c r="E119" s="18" t="str">
        <f t="shared" si="3"/>
        <v>OK</v>
      </c>
    </row>
    <row r="120" spans="1:5">
      <c r="A120" t="s">
        <v>700</v>
      </c>
      <c r="B120" t="s">
        <v>140</v>
      </c>
      <c r="C120" s="11">
        <v>0.42134385635473515</v>
      </c>
      <c r="D120" s="14">
        <f t="shared" si="2"/>
        <v>118</v>
      </c>
      <c r="E120" s="18" t="str">
        <f t="shared" si="3"/>
        <v>OK</v>
      </c>
    </row>
    <row r="121" spans="1:5">
      <c r="A121" t="s">
        <v>702</v>
      </c>
      <c r="B121" t="s">
        <v>126</v>
      </c>
      <c r="C121" s="11">
        <v>0.41425930332064731</v>
      </c>
      <c r="D121" s="14">
        <f t="shared" si="2"/>
        <v>119</v>
      </c>
      <c r="E121" s="18" t="str">
        <f t="shared" si="3"/>
        <v>OK</v>
      </c>
    </row>
    <row r="122" spans="1:5">
      <c r="A122" t="s">
        <v>155</v>
      </c>
      <c r="B122" t="s">
        <v>140</v>
      </c>
      <c r="C122" s="11">
        <v>0.40276252208369945</v>
      </c>
      <c r="D122" s="14">
        <f t="shared" si="2"/>
        <v>120</v>
      </c>
      <c r="E122" s="18" t="str">
        <f t="shared" si="3"/>
        <v>OK</v>
      </c>
    </row>
    <row r="123" spans="1:5">
      <c r="A123" t="s">
        <v>632</v>
      </c>
      <c r="B123" t="s">
        <v>10</v>
      </c>
      <c r="C123" s="11">
        <v>0.39451643582754581</v>
      </c>
      <c r="D123" s="14">
        <f t="shared" si="2"/>
        <v>121</v>
      </c>
      <c r="E123" s="18" t="str">
        <f t="shared" si="3"/>
        <v>OK</v>
      </c>
    </row>
    <row r="124" spans="1:5">
      <c r="A124" t="s">
        <v>459</v>
      </c>
      <c r="B124" t="s">
        <v>29</v>
      </c>
      <c r="C124" s="11">
        <v>0.39236419580202286</v>
      </c>
      <c r="D124" s="14">
        <f t="shared" si="2"/>
        <v>122</v>
      </c>
      <c r="E124" s="18" t="str">
        <f t="shared" si="3"/>
        <v>OK</v>
      </c>
    </row>
    <row r="125" spans="1:5">
      <c r="A125" t="s">
        <v>577</v>
      </c>
      <c r="B125" t="s">
        <v>9</v>
      </c>
      <c r="C125" s="11">
        <v>0.38378945192072711</v>
      </c>
      <c r="D125" s="14">
        <f t="shared" si="2"/>
        <v>123</v>
      </c>
      <c r="E125" s="18" t="str">
        <f t="shared" si="3"/>
        <v>OK</v>
      </c>
    </row>
    <row r="126" spans="1:5">
      <c r="A126" t="s">
        <v>49</v>
      </c>
      <c r="B126" t="s">
        <v>23</v>
      </c>
      <c r="C126" s="11">
        <v>0.38354570085457357</v>
      </c>
      <c r="D126" s="14">
        <f t="shared" si="2"/>
        <v>124</v>
      </c>
      <c r="E126" s="18" t="str">
        <f t="shared" si="3"/>
        <v>OK</v>
      </c>
    </row>
    <row r="127" spans="1:5">
      <c r="A127" t="s">
        <v>248</v>
      </c>
      <c r="B127" t="s">
        <v>140</v>
      </c>
      <c r="C127" s="11">
        <v>0.36898740406504149</v>
      </c>
      <c r="D127" s="14">
        <f t="shared" si="2"/>
        <v>125</v>
      </c>
      <c r="E127" s="18" t="str">
        <f t="shared" si="3"/>
        <v>OK</v>
      </c>
    </row>
    <row r="128" spans="1:5">
      <c r="A128" t="s">
        <v>423</v>
      </c>
      <c r="B128" t="s">
        <v>140</v>
      </c>
      <c r="C128" s="11">
        <v>0.35905302507523207</v>
      </c>
      <c r="D128" s="14">
        <f t="shared" si="2"/>
        <v>126</v>
      </c>
      <c r="E128" s="18" t="str">
        <f t="shared" si="3"/>
        <v>OK</v>
      </c>
    </row>
    <row r="129" spans="1:5">
      <c r="A129" t="s">
        <v>163</v>
      </c>
      <c r="B129" t="s">
        <v>46</v>
      </c>
      <c r="C129" s="11">
        <v>0.3499793197160932</v>
      </c>
      <c r="D129" s="14">
        <f t="shared" si="2"/>
        <v>127</v>
      </c>
      <c r="E129" s="18" t="str">
        <f t="shared" si="3"/>
        <v>OK</v>
      </c>
    </row>
    <row r="130" spans="1:5">
      <c r="A130" t="s">
        <v>698</v>
      </c>
      <c r="B130" t="s">
        <v>126</v>
      </c>
      <c r="C130" s="11">
        <v>0.34842245934591509</v>
      </c>
      <c r="D130" s="14">
        <f t="shared" si="2"/>
        <v>128</v>
      </c>
      <c r="E130" s="18" t="str">
        <f t="shared" si="3"/>
        <v>OK</v>
      </c>
    </row>
    <row r="131" spans="1:5">
      <c r="A131" t="s">
        <v>645</v>
      </c>
      <c r="B131" t="s">
        <v>23</v>
      </c>
      <c r="C131" s="11">
        <v>0.31479568830383503</v>
      </c>
      <c r="D131" s="14">
        <f t="shared" ref="D131:D194" si="4">RANK(C131,$C$3:$C$402)</f>
        <v>129</v>
      </c>
      <c r="E131" s="18" t="str">
        <f t="shared" ref="E131:E194" si="5">IF(A131=A130,1,"OK")</f>
        <v>OK</v>
      </c>
    </row>
    <row r="132" spans="1:5">
      <c r="A132" t="s">
        <v>304</v>
      </c>
      <c r="B132" t="s">
        <v>44</v>
      </c>
      <c r="C132" s="11">
        <v>0.30156576599301343</v>
      </c>
      <c r="D132" s="14">
        <f t="shared" si="4"/>
        <v>130</v>
      </c>
      <c r="E132" s="18" t="str">
        <f t="shared" si="5"/>
        <v>OK</v>
      </c>
    </row>
    <row r="133" spans="1:5">
      <c r="A133" t="s">
        <v>190</v>
      </c>
      <c r="B133" t="s">
        <v>23</v>
      </c>
      <c r="C133" s="11">
        <v>0.29434219292807845</v>
      </c>
      <c r="D133" s="14">
        <f t="shared" si="4"/>
        <v>131</v>
      </c>
      <c r="E133" s="18" t="str">
        <f t="shared" si="5"/>
        <v>OK</v>
      </c>
    </row>
    <row r="134" spans="1:5">
      <c r="A134" t="s">
        <v>60</v>
      </c>
      <c r="B134" t="s">
        <v>9</v>
      </c>
      <c r="C134" s="11">
        <v>0.2938647093496648</v>
      </c>
      <c r="D134" s="14">
        <f t="shared" si="4"/>
        <v>132</v>
      </c>
      <c r="E134" s="18" t="str">
        <f t="shared" si="5"/>
        <v>OK</v>
      </c>
    </row>
    <row r="135" spans="1:5">
      <c r="A135" t="s">
        <v>566</v>
      </c>
      <c r="B135" t="s">
        <v>126</v>
      </c>
      <c r="C135" s="11">
        <v>0.28946598855095479</v>
      </c>
      <c r="D135" s="14">
        <f t="shared" si="4"/>
        <v>133</v>
      </c>
      <c r="E135" s="18" t="str">
        <f t="shared" si="5"/>
        <v>OK</v>
      </c>
    </row>
    <row r="136" spans="1:5">
      <c r="A136" t="s">
        <v>712</v>
      </c>
      <c r="B136" t="s">
        <v>126</v>
      </c>
      <c r="C136" s="11">
        <v>0.27956432427619093</v>
      </c>
      <c r="D136" s="14">
        <f t="shared" si="4"/>
        <v>134</v>
      </c>
      <c r="E136" s="18" t="str">
        <f t="shared" si="5"/>
        <v>OK</v>
      </c>
    </row>
    <row r="137" spans="1:5">
      <c r="A137" t="s">
        <v>153</v>
      </c>
      <c r="B137" t="s">
        <v>32</v>
      </c>
      <c r="C137" s="11">
        <v>0.27934806973387727</v>
      </c>
      <c r="D137" s="14">
        <f t="shared" si="4"/>
        <v>135</v>
      </c>
      <c r="E137" s="18" t="str">
        <f t="shared" si="5"/>
        <v>OK</v>
      </c>
    </row>
    <row r="138" spans="1:5">
      <c r="A138" t="s">
        <v>428</v>
      </c>
      <c r="B138" t="s">
        <v>46</v>
      </c>
      <c r="C138" s="11">
        <v>0.2768336559392503</v>
      </c>
      <c r="D138" s="14">
        <f t="shared" si="4"/>
        <v>136</v>
      </c>
      <c r="E138" s="18" t="str">
        <f t="shared" si="5"/>
        <v>OK</v>
      </c>
    </row>
    <row r="139" spans="1:5">
      <c r="A139" t="s">
        <v>539</v>
      </c>
      <c r="B139" t="s">
        <v>126</v>
      </c>
      <c r="C139" s="11">
        <v>0.25836466369576422</v>
      </c>
      <c r="D139" s="14">
        <f t="shared" si="4"/>
        <v>137</v>
      </c>
      <c r="E139" s="18" t="str">
        <f t="shared" si="5"/>
        <v>OK</v>
      </c>
    </row>
    <row r="140" spans="1:5">
      <c r="A140" t="s">
        <v>487</v>
      </c>
      <c r="B140" t="s">
        <v>126</v>
      </c>
      <c r="C140" s="11">
        <v>0.25203519902922522</v>
      </c>
      <c r="D140" s="14">
        <f t="shared" si="4"/>
        <v>138</v>
      </c>
      <c r="E140" s="18" t="str">
        <f t="shared" si="5"/>
        <v>OK</v>
      </c>
    </row>
    <row r="141" spans="1:5">
      <c r="A141" t="s">
        <v>704</v>
      </c>
      <c r="B141" t="s">
        <v>140</v>
      </c>
      <c r="C141" s="11">
        <v>0.23984787246745068</v>
      </c>
      <c r="D141" s="14">
        <f t="shared" si="4"/>
        <v>139</v>
      </c>
      <c r="E141" s="18" t="str">
        <f t="shared" si="5"/>
        <v>OK</v>
      </c>
    </row>
    <row r="142" spans="1:5">
      <c r="A142" t="s">
        <v>480</v>
      </c>
      <c r="B142" t="s">
        <v>140</v>
      </c>
      <c r="C142" s="11">
        <v>0.21538336238687952</v>
      </c>
      <c r="D142" s="14">
        <f t="shared" si="4"/>
        <v>140</v>
      </c>
      <c r="E142" s="18" t="str">
        <f t="shared" si="5"/>
        <v>OK</v>
      </c>
    </row>
    <row r="143" spans="1:5">
      <c r="A143" t="s">
        <v>381</v>
      </c>
      <c r="B143" t="s">
        <v>29</v>
      </c>
      <c r="C143" s="11">
        <v>0.20645310209674425</v>
      </c>
      <c r="D143" s="14">
        <f t="shared" si="4"/>
        <v>141</v>
      </c>
      <c r="E143" s="18" t="str">
        <f t="shared" si="5"/>
        <v>OK</v>
      </c>
    </row>
    <row r="144" spans="1:5">
      <c r="A144" t="s">
        <v>238</v>
      </c>
      <c r="B144" t="s">
        <v>126</v>
      </c>
      <c r="C144" s="11">
        <v>0.20043796484232168</v>
      </c>
      <c r="D144" s="14">
        <f t="shared" si="4"/>
        <v>142</v>
      </c>
      <c r="E144" s="18" t="str">
        <f t="shared" si="5"/>
        <v>OK</v>
      </c>
    </row>
    <row r="145" spans="1:5">
      <c r="A145" t="s">
        <v>595</v>
      </c>
      <c r="B145" t="s">
        <v>26</v>
      </c>
      <c r="C145" s="11">
        <v>0.19483868653067379</v>
      </c>
      <c r="D145" s="14">
        <f t="shared" si="4"/>
        <v>143</v>
      </c>
      <c r="E145" s="18" t="str">
        <f t="shared" si="5"/>
        <v>OK</v>
      </c>
    </row>
    <row r="146" spans="1:5">
      <c r="A146" t="s">
        <v>495</v>
      </c>
      <c r="B146" t="s">
        <v>126</v>
      </c>
      <c r="C146" s="11">
        <v>0.19023684123114704</v>
      </c>
      <c r="D146" s="14">
        <f t="shared" si="4"/>
        <v>144</v>
      </c>
      <c r="E146" s="18" t="str">
        <f t="shared" si="5"/>
        <v>OK</v>
      </c>
    </row>
    <row r="147" spans="1:5">
      <c r="A147" t="s">
        <v>80</v>
      </c>
      <c r="B147" t="s">
        <v>10</v>
      </c>
      <c r="C147" s="11">
        <v>0.17119018596739571</v>
      </c>
      <c r="D147" s="14">
        <f t="shared" si="4"/>
        <v>145</v>
      </c>
      <c r="E147" s="18" t="str">
        <f t="shared" si="5"/>
        <v>OK</v>
      </c>
    </row>
    <row r="148" spans="1:5">
      <c r="A148" t="s">
        <v>255</v>
      </c>
      <c r="B148" t="s">
        <v>46</v>
      </c>
      <c r="C148" s="11">
        <v>0.17089801147779743</v>
      </c>
      <c r="D148" s="14">
        <f t="shared" si="4"/>
        <v>146</v>
      </c>
      <c r="E148" s="18" t="str">
        <f t="shared" si="5"/>
        <v>OK</v>
      </c>
    </row>
    <row r="149" spans="1:5">
      <c r="A149" t="s">
        <v>383</v>
      </c>
      <c r="B149" t="s">
        <v>32</v>
      </c>
      <c r="C149" s="11">
        <v>0.16989513434701453</v>
      </c>
      <c r="D149" s="14">
        <f t="shared" si="4"/>
        <v>147</v>
      </c>
      <c r="E149" s="18" t="str">
        <f t="shared" si="5"/>
        <v>OK</v>
      </c>
    </row>
    <row r="150" spans="1:5">
      <c r="A150" t="s">
        <v>358</v>
      </c>
      <c r="B150" t="s">
        <v>53</v>
      </c>
      <c r="C150" s="11">
        <v>0.16874094531526806</v>
      </c>
      <c r="D150" s="14">
        <f t="shared" si="4"/>
        <v>148</v>
      </c>
      <c r="E150" s="18" t="str">
        <f t="shared" si="5"/>
        <v>OK</v>
      </c>
    </row>
    <row r="151" spans="1:5">
      <c r="A151" t="s">
        <v>653</v>
      </c>
      <c r="B151" t="s">
        <v>29</v>
      </c>
      <c r="C151" s="11">
        <v>0.16359305560745377</v>
      </c>
      <c r="D151" s="14">
        <f t="shared" si="4"/>
        <v>149</v>
      </c>
      <c r="E151" s="18" t="str">
        <f t="shared" si="5"/>
        <v>OK</v>
      </c>
    </row>
    <row r="152" spans="1:5">
      <c r="A152" t="s">
        <v>429</v>
      </c>
      <c r="B152" t="s">
        <v>140</v>
      </c>
      <c r="C152" s="11">
        <v>0.1630582325074805</v>
      </c>
      <c r="D152" s="14">
        <f t="shared" si="4"/>
        <v>150</v>
      </c>
      <c r="E152" s="18" t="str">
        <f t="shared" si="5"/>
        <v>OK</v>
      </c>
    </row>
    <row r="153" spans="1:5">
      <c r="A153" t="s">
        <v>156</v>
      </c>
      <c r="B153" t="s">
        <v>53</v>
      </c>
      <c r="C153" s="11">
        <v>0.16123232326253889</v>
      </c>
      <c r="D153" s="14">
        <f t="shared" si="4"/>
        <v>151</v>
      </c>
      <c r="E153" s="18" t="str">
        <f t="shared" si="5"/>
        <v>OK</v>
      </c>
    </row>
    <row r="154" spans="1:5">
      <c r="A154" t="s">
        <v>707</v>
      </c>
      <c r="B154" t="s">
        <v>140</v>
      </c>
      <c r="C154" s="11">
        <v>0.13903457146602785</v>
      </c>
      <c r="D154" s="14">
        <f t="shared" si="4"/>
        <v>152</v>
      </c>
      <c r="E154" s="18" t="str">
        <f t="shared" si="5"/>
        <v>OK</v>
      </c>
    </row>
    <row r="155" spans="1:5">
      <c r="A155" t="s">
        <v>661</v>
      </c>
      <c r="B155" t="s">
        <v>44</v>
      </c>
      <c r="C155" s="11">
        <v>0.12964658904012422</v>
      </c>
      <c r="D155" s="14">
        <f t="shared" si="4"/>
        <v>153</v>
      </c>
      <c r="E155" s="18" t="str">
        <f t="shared" si="5"/>
        <v>OK</v>
      </c>
    </row>
    <row r="156" spans="1:5">
      <c r="A156" t="s">
        <v>89</v>
      </c>
      <c r="B156" t="s">
        <v>29</v>
      </c>
      <c r="C156" s="11">
        <v>0.12679475115318473</v>
      </c>
      <c r="D156" s="14">
        <f t="shared" si="4"/>
        <v>154</v>
      </c>
      <c r="E156" s="18" t="str">
        <f t="shared" si="5"/>
        <v>OK</v>
      </c>
    </row>
    <row r="157" spans="1:5">
      <c r="A157" t="s">
        <v>149</v>
      </c>
      <c r="B157" t="s">
        <v>126</v>
      </c>
      <c r="C157" s="11">
        <v>0.12517423432933433</v>
      </c>
      <c r="D157" s="14">
        <f t="shared" si="4"/>
        <v>155</v>
      </c>
      <c r="E157" s="18" t="str">
        <f t="shared" si="5"/>
        <v>OK</v>
      </c>
    </row>
    <row r="158" spans="1:5">
      <c r="A158" t="s">
        <v>316</v>
      </c>
      <c r="B158" t="s">
        <v>46</v>
      </c>
      <c r="C158" s="11">
        <v>0.12488665292799837</v>
      </c>
      <c r="D158" s="14">
        <f t="shared" si="4"/>
        <v>156</v>
      </c>
      <c r="E158" s="18" t="str">
        <f t="shared" si="5"/>
        <v>OK</v>
      </c>
    </row>
    <row r="159" spans="1:5">
      <c r="A159" t="s">
        <v>420</v>
      </c>
      <c r="B159" t="s">
        <v>126</v>
      </c>
      <c r="C159" s="11">
        <v>0.12065190272182719</v>
      </c>
      <c r="D159" s="14">
        <f t="shared" si="4"/>
        <v>157</v>
      </c>
      <c r="E159" s="18" t="str">
        <f t="shared" si="5"/>
        <v>OK</v>
      </c>
    </row>
    <row r="160" spans="1:5">
      <c r="A160" t="s">
        <v>699</v>
      </c>
      <c r="B160" t="s">
        <v>126</v>
      </c>
      <c r="C160" s="11">
        <v>0.12049713898218273</v>
      </c>
      <c r="D160" s="14">
        <f t="shared" si="4"/>
        <v>158</v>
      </c>
      <c r="E160" s="18" t="str">
        <f t="shared" si="5"/>
        <v>OK</v>
      </c>
    </row>
    <row r="161" spans="1:5">
      <c r="A161" t="s">
        <v>427</v>
      </c>
      <c r="B161" t="s">
        <v>140</v>
      </c>
      <c r="C161" s="11">
        <v>0.11794072693511856</v>
      </c>
      <c r="D161" s="14">
        <f t="shared" si="4"/>
        <v>159</v>
      </c>
      <c r="E161" s="18" t="str">
        <f t="shared" si="5"/>
        <v>OK</v>
      </c>
    </row>
    <row r="162" spans="1:5">
      <c r="A162" t="s">
        <v>277</v>
      </c>
      <c r="B162" t="s">
        <v>32</v>
      </c>
      <c r="C162" s="11">
        <v>0.11503823122016429</v>
      </c>
      <c r="D162" s="14">
        <f t="shared" si="4"/>
        <v>160</v>
      </c>
      <c r="E162" s="18" t="str">
        <f t="shared" si="5"/>
        <v>OK</v>
      </c>
    </row>
    <row r="163" spans="1:5">
      <c r="A163" t="s">
        <v>407</v>
      </c>
      <c r="B163" t="s">
        <v>126</v>
      </c>
      <c r="C163" s="11">
        <v>0.11121287407102513</v>
      </c>
      <c r="D163" s="14">
        <f t="shared" si="4"/>
        <v>161</v>
      </c>
      <c r="E163" s="18" t="str">
        <f t="shared" si="5"/>
        <v>OK</v>
      </c>
    </row>
    <row r="164" spans="1:5">
      <c r="A164" t="s">
        <v>733</v>
      </c>
      <c r="B164" t="s">
        <v>126</v>
      </c>
      <c r="C164" s="11">
        <v>0.10975607003964599</v>
      </c>
      <c r="D164" s="14">
        <f t="shared" si="4"/>
        <v>162</v>
      </c>
      <c r="E164" s="18" t="str">
        <f t="shared" si="5"/>
        <v>OK</v>
      </c>
    </row>
    <row r="165" spans="1:5">
      <c r="A165" t="s">
        <v>153</v>
      </c>
      <c r="B165" t="s">
        <v>126</v>
      </c>
      <c r="C165" s="11">
        <v>0.10876653709779716</v>
      </c>
      <c r="D165" s="14">
        <f t="shared" si="4"/>
        <v>163</v>
      </c>
      <c r="E165" s="18" t="str">
        <f t="shared" si="5"/>
        <v>OK</v>
      </c>
    </row>
    <row r="166" spans="1:5">
      <c r="A166" t="s">
        <v>646</v>
      </c>
      <c r="B166" t="s">
        <v>23</v>
      </c>
      <c r="C166" s="11">
        <v>0.1058894638452898</v>
      </c>
      <c r="D166" s="14">
        <f t="shared" si="4"/>
        <v>164</v>
      </c>
      <c r="E166" s="18" t="str">
        <f t="shared" si="5"/>
        <v>OK</v>
      </c>
    </row>
    <row r="167" spans="1:5">
      <c r="A167" t="s">
        <v>219</v>
      </c>
      <c r="B167" t="s">
        <v>23</v>
      </c>
      <c r="C167" s="11">
        <v>0.10457596231988786</v>
      </c>
      <c r="D167" s="14">
        <f t="shared" si="4"/>
        <v>165</v>
      </c>
      <c r="E167" s="18" t="str">
        <f t="shared" si="5"/>
        <v>OK</v>
      </c>
    </row>
    <row r="168" spans="1:5">
      <c r="A168" t="s">
        <v>483</v>
      </c>
      <c r="B168" t="s">
        <v>126</v>
      </c>
      <c r="C168" s="11">
        <v>8.6180978999746194E-2</v>
      </c>
      <c r="D168" s="14">
        <f t="shared" si="4"/>
        <v>166</v>
      </c>
      <c r="E168" s="18" t="str">
        <f t="shared" si="5"/>
        <v>OK</v>
      </c>
    </row>
    <row r="169" spans="1:5">
      <c r="A169" t="s">
        <v>512</v>
      </c>
      <c r="B169" t="s">
        <v>140</v>
      </c>
      <c r="C169" s="11">
        <v>8.4461271370648988E-2</v>
      </c>
      <c r="D169" s="14">
        <f t="shared" si="4"/>
        <v>167</v>
      </c>
      <c r="E169" s="18" t="str">
        <f t="shared" si="5"/>
        <v>OK</v>
      </c>
    </row>
    <row r="170" spans="1:5">
      <c r="A170" t="s">
        <v>503</v>
      </c>
      <c r="B170" t="s">
        <v>140</v>
      </c>
      <c r="C170" s="11">
        <v>7.0627291719071839E-2</v>
      </c>
      <c r="D170" s="14">
        <f t="shared" si="4"/>
        <v>168</v>
      </c>
      <c r="E170" s="18" t="str">
        <f t="shared" si="5"/>
        <v>OK</v>
      </c>
    </row>
    <row r="171" spans="1:5">
      <c r="A171" t="s">
        <v>550</v>
      </c>
      <c r="B171" t="s">
        <v>126</v>
      </c>
      <c r="C171" s="11">
        <v>6.7329070849659778E-2</v>
      </c>
      <c r="D171" s="14">
        <f t="shared" si="4"/>
        <v>169</v>
      </c>
      <c r="E171" s="18" t="str">
        <f t="shared" si="5"/>
        <v>OK</v>
      </c>
    </row>
    <row r="172" spans="1:5">
      <c r="A172" t="s">
        <v>325</v>
      </c>
      <c r="B172" t="s">
        <v>126</v>
      </c>
      <c r="C172" s="11">
        <v>6.0300954742337626E-2</v>
      </c>
      <c r="D172" s="14">
        <f t="shared" si="4"/>
        <v>170</v>
      </c>
      <c r="E172" s="18" t="str">
        <f t="shared" si="5"/>
        <v>OK</v>
      </c>
    </row>
    <row r="173" spans="1:5">
      <c r="A173" t="s">
        <v>493</v>
      </c>
      <c r="B173" t="s">
        <v>140</v>
      </c>
      <c r="C173" s="11">
        <v>6.026551859922194E-2</v>
      </c>
      <c r="D173" s="14">
        <f t="shared" si="4"/>
        <v>171</v>
      </c>
      <c r="E173" s="18" t="str">
        <f t="shared" si="5"/>
        <v>OK</v>
      </c>
    </row>
    <row r="174" spans="1:5">
      <c r="A174" t="s">
        <v>474</v>
      </c>
      <c r="B174" t="s">
        <v>32</v>
      </c>
      <c r="C174" s="11">
        <v>5.8208641044972698E-2</v>
      </c>
      <c r="D174" s="14">
        <f t="shared" si="4"/>
        <v>172</v>
      </c>
      <c r="E174" s="18" t="str">
        <f t="shared" si="5"/>
        <v>OK</v>
      </c>
    </row>
    <row r="175" spans="1:5">
      <c r="A175" t="s">
        <v>651</v>
      </c>
      <c r="B175" t="s">
        <v>29</v>
      </c>
      <c r="C175" s="11">
        <v>5.139659730454782E-2</v>
      </c>
      <c r="D175" s="14">
        <f t="shared" si="4"/>
        <v>173</v>
      </c>
      <c r="E175" s="18" t="str">
        <f t="shared" si="5"/>
        <v>OK</v>
      </c>
    </row>
    <row r="176" spans="1:5">
      <c r="A176" t="s">
        <v>411</v>
      </c>
      <c r="B176" t="s">
        <v>140</v>
      </c>
      <c r="C176" s="11">
        <v>4.858766293653724E-2</v>
      </c>
      <c r="D176" s="14">
        <f t="shared" si="4"/>
        <v>174</v>
      </c>
      <c r="E176" s="18" t="str">
        <f t="shared" si="5"/>
        <v>OK</v>
      </c>
    </row>
    <row r="177" spans="1:5">
      <c r="A177" t="s">
        <v>422</v>
      </c>
      <c r="B177" t="s">
        <v>140</v>
      </c>
      <c r="C177" s="11">
        <v>4.0667156177886604E-2</v>
      </c>
      <c r="D177" s="14">
        <f t="shared" si="4"/>
        <v>175</v>
      </c>
      <c r="E177" s="18" t="str">
        <f t="shared" si="5"/>
        <v>OK</v>
      </c>
    </row>
    <row r="178" spans="1:5">
      <c r="A178" t="s">
        <v>543</v>
      </c>
      <c r="B178" t="s">
        <v>140</v>
      </c>
      <c r="C178" s="11">
        <v>2.758795513138565E-2</v>
      </c>
      <c r="D178" s="14">
        <f t="shared" si="4"/>
        <v>176</v>
      </c>
      <c r="E178" s="18" t="str">
        <f t="shared" si="5"/>
        <v>OK</v>
      </c>
    </row>
    <row r="179" spans="1:5">
      <c r="A179" t="s">
        <v>715</v>
      </c>
      <c r="B179" t="s">
        <v>140</v>
      </c>
      <c r="C179" s="11">
        <v>1.1336429848873703E-2</v>
      </c>
      <c r="D179" s="14">
        <f t="shared" si="4"/>
        <v>177</v>
      </c>
      <c r="E179" s="18" t="str">
        <f t="shared" si="5"/>
        <v>OK</v>
      </c>
    </row>
    <row r="180" spans="1:5">
      <c r="A180" t="s">
        <v>360</v>
      </c>
      <c r="B180" t="s">
        <v>10</v>
      </c>
      <c r="C180" s="11">
        <v>9.6308012222284523E-3</v>
      </c>
      <c r="D180" s="14">
        <f t="shared" si="4"/>
        <v>178</v>
      </c>
      <c r="E180" s="18" t="str">
        <f t="shared" si="5"/>
        <v>OK</v>
      </c>
    </row>
    <row r="181" spans="1:5">
      <c r="A181" t="s">
        <v>594</v>
      </c>
      <c r="B181" t="s">
        <v>26</v>
      </c>
      <c r="C181" s="11">
        <v>4.0337029269841562E-3</v>
      </c>
      <c r="D181" s="14">
        <f t="shared" si="4"/>
        <v>179</v>
      </c>
      <c r="E181" s="18" t="str">
        <f t="shared" si="5"/>
        <v>OK</v>
      </c>
    </row>
    <row r="182" spans="1:5">
      <c r="A182" t="s">
        <v>703</v>
      </c>
      <c r="B182" t="s">
        <v>140</v>
      </c>
      <c r="C182" s="11">
        <v>-6.1501824190819676E-3</v>
      </c>
      <c r="D182" s="14">
        <f t="shared" si="4"/>
        <v>180</v>
      </c>
      <c r="E182" s="18" t="str">
        <f t="shared" si="5"/>
        <v>OK</v>
      </c>
    </row>
    <row r="183" spans="1:5">
      <c r="A183" t="s">
        <v>282</v>
      </c>
      <c r="B183" t="s">
        <v>26</v>
      </c>
      <c r="C183" s="11">
        <v>-1.2324585627497359E-2</v>
      </c>
      <c r="D183" s="14">
        <f t="shared" si="4"/>
        <v>181</v>
      </c>
      <c r="E183" s="18" t="str">
        <f t="shared" si="5"/>
        <v>OK</v>
      </c>
    </row>
    <row r="184" spans="1:5">
      <c r="A184" t="s">
        <v>654</v>
      </c>
      <c r="B184" t="s">
        <v>23</v>
      </c>
      <c r="C184" s="11">
        <v>-1.4326436055739966E-2</v>
      </c>
      <c r="D184" s="14">
        <f t="shared" si="4"/>
        <v>182</v>
      </c>
      <c r="E184" s="18" t="str">
        <f t="shared" si="5"/>
        <v>OK</v>
      </c>
    </row>
    <row r="185" spans="1:5">
      <c r="A185" t="s">
        <v>290</v>
      </c>
      <c r="B185" t="s">
        <v>10</v>
      </c>
      <c r="C185" s="11">
        <v>-1.7487034615033231E-2</v>
      </c>
      <c r="D185" s="14">
        <f t="shared" si="4"/>
        <v>183</v>
      </c>
      <c r="E185" s="18" t="str">
        <f t="shared" si="5"/>
        <v>OK</v>
      </c>
    </row>
    <row r="186" spans="1:5">
      <c r="A186" t="s">
        <v>169</v>
      </c>
      <c r="B186" t="s">
        <v>126</v>
      </c>
      <c r="C186" s="11">
        <v>-2.264649633463206E-2</v>
      </c>
      <c r="D186" s="14">
        <f t="shared" si="4"/>
        <v>184</v>
      </c>
      <c r="E186" s="18" t="str">
        <f t="shared" si="5"/>
        <v>OK</v>
      </c>
    </row>
    <row r="187" spans="1:5">
      <c r="A187" t="s">
        <v>657</v>
      </c>
      <c r="B187" t="s">
        <v>26</v>
      </c>
      <c r="C187" s="11">
        <v>-3.1070784785068334E-2</v>
      </c>
      <c r="D187" s="14">
        <f t="shared" si="4"/>
        <v>185</v>
      </c>
      <c r="E187" s="18" t="str">
        <f t="shared" si="5"/>
        <v>OK</v>
      </c>
    </row>
    <row r="188" spans="1:5">
      <c r="A188" t="s">
        <v>471</v>
      </c>
      <c r="B188" t="s">
        <v>44</v>
      </c>
      <c r="C188" s="11">
        <v>-3.2375761824757376E-2</v>
      </c>
      <c r="D188" s="14">
        <f t="shared" si="4"/>
        <v>186</v>
      </c>
      <c r="E188" s="18" t="str">
        <f t="shared" si="5"/>
        <v>OK</v>
      </c>
    </row>
    <row r="189" spans="1:5">
      <c r="A189" t="s">
        <v>458</v>
      </c>
      <c r="B189" t="s">
        <v>9</v>
      </c>
      <c r="C189" s="11">
        <v>-3.7971894578907123E-2</v>
      </c>
      <c r="D189" s="14">
        <f t="shared" si="4"/>
        <v>187</v>
      </c>
      <c r="E189" s="18" t="str">
        <f t="shared" si="5"/>
        <v>OK</v>
      </c>
    </row>
    <row r="190" spans="1:5">
      <c r="A190" t="s">
        <v>500</v>
      </c>
      <c r="B190" t="s">
        <v>140</v>
      </c>
      <c r="C190" s="11">
        <v>-4.2404711104449849E-2</v>
      </c>
      <c r="D190" s="14">
        <f t="shared" si="4"/>
        <v>188</v>
      </c>
      <c r="E190" s="18" t="str">
        <f t="shared" si="5"/>
        <v>OK</v>
      </c>
    </row>
    <row r="191" spans="1:5">
      <c r="A191" t="s">
        <v>648</v>
      </c>
      <c r="B191" t="s">
        <v>23</v>
      </c>
      <c r="C191" s="11">
        <v>-4.8837120299867531E-2</v>
      </c>
      <c r="D191" s="14">
        <f t="shared" si="4"/>
        <v>189</v>
      </c>
      <c r="E191" s="18" t="str">
        <f t="shared" si="5"/>
        <v>OK</v>
      </c>
    </row>
    <row r="192" spans="1:5">
      <c r="A192" t="s">
        <v>561</v>
      </c>
      <c r="B192" t="s">
        <v>126</v>
      </c>
      <c r="C192" s="11">
        <v>-5.1393952444578062E-2</v>
      </c>
      <c r="D192" s="14">
        <f t="shared" si="4"/>
        <v>190</v>
      </c>
      <c r="E192" s="18" t="str">
        <f t="shared" si="5"/>
        <v>OK</v>
      </c>
    </row>
    <row r="193" spans="1:5">
      <c r="A193" t="s">
        <v>280</v>
      </c>
      <c r="B193" t="s">
        <v>26</v>
      </c>
      <c r="C193" s="11">
        <v>-5.3573275864915219E-2</v>
      </c>
      <c r="D193" s="14">
        <f t="shared" si="4"/>
        <v>191</v>
      </c>
      <c r="E193" s="18" t="str">
        <f t="shared" si="5"/>
        <v>OK</v>
      </c>
    </row>
    <row r="194" spans="1:5">
      <c r="A194" t="s">
        <v>170</v>
      </c>
      <c r="B194" t="s">
        <v>46</v>
      </c>
      <c r="C194" s="11">
        <v>-6.0267639221303203E-2</v>
      </c>
      <c r="D194" s="14">
        <f t="shared" si="4"/>
        <v>192</v>
      </c>
      <c r="E194" s="18" t="str">
        <f t="shared" si="5"/>
        <v>OK</v>
      </c>
    </row>
    <row r="195" spans="1:5">
      <c r="A195" t="s">
        <v>658</v>
      </c>
      <c r="B195" t="s">
        <v>10</v>
      </c>
      <c r="C195" s="11">
        <v>-6.2894041716477916E-2</v>
      </c>
      <c r="D195" s="14">
        <f t="shared" ref="D195:D258" si="6">RANK(C195,$C$3:$C$402)</f>
        <v>193</v>
      </c>
      <c r="E195" s="18" t="str">
        <f t="shared" ref="E195:E258" si="7">IF(A195=A194,1,"OK")</f>
        <v>OK</v>
      </c>
    </row>
    <row r="196" spans="1:5">
      <c r="A196" t="s">
        <v>540</v>
      </c>
      <c r="B196" t="s">
        <v>126</v>
      </c>
      <c r="C196" s="11">
        <v>-7.883542997866072E-2</v>
      </c>
      <c r="D196" s="14">
        <f t="shared" si="6"/>
        <v>194</v>
      </c>
      <c r="E196" s="18" t="str">
        <f t="shared" si="7"/>
        <v>OK</v>
      </c>
    </row>
    <row r="197" spans="1:5">
      <c r="A197" t="s">
        <v>425</v>
      </c>
      <c r="B197" t="s">
        <v>126</v>
      </c>
      <c r="C197" s="11">
        <v>-8.0026951542132851E-2</v>
      </c>
      <c r="D197" s="14">
        <f t="shared" si="6"/>
        <v>195</v>
      </c>
      <c r="E197" s="18" t="str">
        <f t="shared" si="7"/>
        <v>OK</v>
      </c>
    </row>
    <row r="198" spans="1:5">
      <c r="A198" t="s">
        <v>709</v>
      </c>
      <c r="B198" t="s">
        <v>140</v>
      </c>
      <c r="C198" s="11">
        <v>-8.016400863766196E-2</v>
      </c>
      <c r="D198" s="14">
        <f t="shared" si="6"/>
        <v>196</v>
      </c>
      <c r="E198" s="18" t="str">
        <f t="shared" si="7"/>
        <v>OK</v>
      </c>
    </row>
    <row r="199" spans="1:5">
      <c r="A199" t="s">
        <v>656</v>
      </c>
      <c r="B199" t="s">
        <v>26</v>
      </c>
      <c r="C199" s="11">
        <v>-9.3629615664623744E-2</v>
      </c>
      <c r="D199" s="14">
        <f t="shared" si="6"/>
        <v>197</v>
      </c>
      <c r="E199" s="18" t="str">
        <f t="shared" si="7"/>
        <v>OK</v>
      </c>
    </row>
    <row r="200" spans="1:5">
      <c r="A200" t="s">
        <v>680</v>
      </c>
      <c r="B200" t="s">
        <v>53</v>
      </c>
      <c r="C200" s="11">
        <v>-0.10312133070961431</v>
      </c>
      <c r="D200" s="14">
        <f t="shared" si="6"/>
        <v>198</v>
      </c>
      <c r="E200" s="18" t="str">
        <f t="shared" si="7"/>
        <v>OK</v>
      </c>
    </row>
    <row r="201" spans="1:5">
      <c r="A201" t="s">
        <v>684</v>
      </c>
      <c r="B201" t="s">
        <v>10</v>
      </c>
      <c r="C201" s="11">
        <v>-0.10403073031545759</v>
      </c>
      <c r="D201" s="14">
        <f t="shared" si="6"/>
        <v>199</v>
      </c>
      <c r="E201" s="18" t="str">
        <f t="shared" si="7"/>
        <v>OK</v>
      </c>
    </row>
    <row r="202" spans="1:5">
      <c r="A202" t="s">
        <v>188</v>
      </c>
      <c r="B202" t="s">
        <v>44</v>
      </c>
      <c r="C202" s="11">
        <v>-0.10581647879169104</v>
      </c>
      <c r="D202" s="14">
        <f t="shared" si="6"/>
        <v>200</v>
      </c>
      <c r="E202" s="18" t="str">
        <f t="shared" si="7"/>
        <v>OK</v>
      </c>
    </row>
    <row r="203" spans="1:5">
      <c r="A203" t="s">
        <v>673</v>
      </c>
      <c r="B203" t="s">
        <v>53</v>
      </c>
      <c r="C203" s="11">
        <v>-0.10668084854616137</v>
      </c>
      <c r="D203" s="14">
        <f t="shared" si="6"/>
        <v>201</v>
      </c>
      <c r="E203" s="18" t="str">
        <f t="shared" si="7"/>
        <v>OK</v>
      </c>
    </row>
    <row r="204" spans="1:5">
      <c r="A204" t="s">
        <v>151</v>
      </c>
      <c r="B204" t="s">
        <v>126</v>
      </c>
      <c r="C204" s="11">
        <v>-0.10980881155634886</v>
      </c>
      <c r="D204" s="14">
        <f t="shared" si="6"/>
        <v>202</v>
      </c>
      <c r="E204" s="18" t="str">
        <f t="shared" si="7"/>
        <v>OK</v>
      </c>
    </row>
    <row r="205" spans="1:5">
      <c r="A205" t="s">
        <v>713</v>
      </c>
      <c r="B205" t="s">
        <v>140</v>
      </c>
      <c r="C205" s="11">
        <v>-0.11032777413672004</v>
      </c>
      <c r="D205" s="14">
        <f t="shared" si="6"/>
        <v>203</v>
      </c>
      <c r="E205" s="18" t="str">
        <f t="shared" si="7"/>
        <v>OK</v>
      </c>
    </row>
    <row r="206" spans="1:5">
      <c r="A206" t="s">
        <v>211</v>
      </c>
      <c r="B206" t="s">
        <v>32</v>
      </c>
      <c r="C206" s="11">
        <v>-0.11158678634651642</v>
      </c>
      <c r="D206" s="14">
        <f t="shared" si="6"/>
        <v>204</v>
      </c>
      <c r="E206" s="18" t="str">
        <f t="shared" si="7"/>
        <v>OK</v>
      </c>
    </row>
    <row r="207" spans="1:5">
      <c r="A207" t="s">
        <v>186</v>
      </c>
      <c r="B207" t="s">
        <v>44</v>
      </c>
      <c r="C207" s="11">
        <v>-0.11424694866502277</v>
      </c>
      <c r="D207" s="14">
        <f t="shared" si="6"/>
        <v>205</v>
      </c>
      <c r="E207" s="18" t="str">
        <f t="shared" si="7"/>
        <v>OK</v>
      </c>
    </row>
    <row r="208" spans="1:5">
      <c r="A208" t="s">
        <v>305</v>
      </c>
      <c r="B208" t="s">
        <v>44</v>
      </c>
      <c r="C208" s="11">
        <v>-0.11627944898203635</v>
      </c>
      <c r="D208" s="14">
        <f t="shared" si="6"/>
        <v>206</v>
      </c>
      <c r="E208" s="18" t="str">
        <f t="shared" si="7"/>
        <v>OK</v>
      </c>
    </row>
    <row r="209" spans="1:5">
      <c r="A209" t="s">
        <v>95</v>
      </c>
      <c r="B209" t="s">
        <v>23</v>
      </c>
      <c r="C209" s="11">
        <v>-0.12035133915055243</v>
      </c>
      <c r="D209" s="14">
        <f t="shared" si="6"/>
        <v>207</v>
      </c>
      <c r="E209" s="18" t="str">
        <f t="shared" si="7"/>
        <v>OK</v>
      </c>
    </row>
    <row r="210" spans="1:5">
      <c r="A210" t="s">
        <v>394</v>
      </c>
      <c r="B210" t="s">
        <v>23</v>
      </c>
      <c r="C210" s="11">
        <v>-0.12271434415254148</v>
      </c>
      <c r="D210" s="14">
        <f t="shared" si="6"/>
        <v>208</v>
      </c>
      <c r="E210" s="18" t="str">
        <f t="shared" si="7"/>
        <v>OK</v>
      </c>
    </row>
    <row r="211" spans="1:5">
      <c r="A211" t="s">
        <v>666</v>
      </c>
      <c r="B211" t="s">
        <v>29</v>
      </c>
      <c r="C211" s="11">
        <v>-0.13408923632623118</v>
      </c>
      <c r="D211" s="14">
        <f t="shared" si="6"/>
        <v>209</v>
      </c>
      <c r="E211" s="18" t="str">
        <f t="shared" si="7"/>
        <v>OK</v>
      </c>
    </row>
    <row r="212" spans="1:5">
      <c r="A212" t="s">
        <v>705</v>
      </c>
      <c r="B212" t="s">
        <v>140</v>
      </c>
      <c r="C212" s="11">
        <v>-0.13669860172680351</v>
      </c>
      <c r="D212" s="14">
        <f t="shared" si="6"/>
        <v>210</v>
      </c>
      <c r="E212" s="18" t="str">
        <f t="shared" si="7"/>
        <v>OK</v>
      </c>
    </row>
    <row r="213" spans="1:5">
      <c r="A213" t="s">
        <v>664</v>
      </c>
      <c r="B213" t="s">
        <v>26</v>
      </c>
      <c r="C213" s="11">
        <v>-0.13682772008025004</v>
      </c>
      <c r="D213" s="14">
        <f t="shared" si="6"/>
        <v>211</v>
      </c>
      <c r="E213" s="18" t="str">
        <f t="shared" si="7"/>
        <v>OK</v>
      </c>
    </row>
    <row r="214" spans="1:5">
      <c r="A214" t="s">
        <v>667</v>
      </c>
      <c r="B214" t="s">
        <v>32</v>
      </c>
      <c r="C214" s="11">
        <v>-0.14191431527148268</v>
      </c>
      <c r="D214" s="14">
        <f t="shared" si="6"/>
        <v>212</v>
      </c>
      <c r="E214" s="18" t="str">
        <f t="shared" si="7"/>
        <v>OK</v>
      </c>
    </row>
    <row r="215" spans="1:5">
      <c r="A215" t="s">
        <v>574</v>
      </c>
      <c r="B215" t="s">
        <v>23</v>
      </c>
      <c r="C215" s="11">
        <v>-0.14607993569814517</v>
      </c>
      <c r="D215" s="14">
        <f t="shared" si="6"/>
        <v>213</v>
      </c>
      <c r="E215" s="18" t="str">
        <f t="shared" si="7"/>
        <v>OK</v>
      </c>
    </row>
    <row r="216" spans="1:5">
      <c r="A216" t="s">
        <v>504</v>
      </c>
      <c r="B216" t="s">
        <v>140</v>
      </c>
      <c r="C216" s="11">
        <v>-0.14760685348936128</v>
      </c>
      <c r="D216" s="14">
        <f t="shared" si="6"/>
        <v>214</v>
      </c>
      <c r="E216" s="18" t="str">
        <f t="shared" si="7"/>
        <v>OK</v>
      </c>
    </row>
    <row r="217" spans="1:5">
      <c r="A217" t="s">
        <v>663</v>
      </c>
      <c r="B217" t="s">
        <v>10</v>
      </c>
      <c r="C217" s="11">
        <v>-0.15022863697120389</v>
      </c>
      <c r="D217" s="14">
        <f t="shared" si="6"/>
        <v>215</v>
      </c>
      <c r="E217" s="18" t="str">
        <f t="shared" si="7"/>
        <v>OK</v>
      </c>
    </row>
    <row r="218" spans="1:5">
      <c r="A218" t="s">
        <v>724</v>
      </c>
      <c r="B218" t="s">
        <v>126</v>
      </c>
      <c r="C218" s="11">
        <v>-0.15064856493595952</v>
      </c>
      <c r="D218" s="14">
        <f t="shared" si="6"/>
        <v>216</v>
      </c>
      <c r="E218" s="18" t="str">
        <f t="shared" si="7"/>
        <v>OK</v>
      </c>
    </row>
    <row r="219" spans="1:5">
      <c r="A219" t="s">
        <v>731</v>
      </c>
      <c r="B219" t="s">
        <v>126</v>
      </c>
      <c r="C219" s="11">
        <v>-0.1621378432406953</v>
      </c>
      <c r="D219" s="14">
        <f t="shared" si="6"/>
        <v>217</v>
      </c>
      <c r="E219" s="18" t="str">
        <f t="shared" si="7"/>
        <v>OK</v>
      </c>
    </row>
    <row r="220" spans="1:5">
      <c r="A220" t="s">
        <v>583</v>
      </c>
      <c r="B220" t="s">
        <v>29</v>
      </c>
      <c r="C220" s="11">
        <v>-0.1630011545846248</v>
      </c>
      <c r="D220" s="14">
        <f t="shared" si="6"/>
        <v>218</v>
      </c>
      <c r="E220" s="18" t="str">
        <f t="shared" si="7"/>
        <v>OK</v>
      </c>
    </row>
    <row r="221" spans="1:5">
      <c r="A221" t="s">
        <v>626</v>
      </c>
      <c r="B221" t="s">
        <v>32</v>
      </c>
      <c r="C221" s="11">
        <v>-0.16452527271985168</v>
      </c>
      <c r="D221" s="14">
        <f t="shared" si="6"/>
        <v>219</v>
      </c>
      <c r="E221" s="18" t="str">
        <f t="shared" si="7"/>
        <v>OK</v>
      </c>
    </row>
    <row r="222" spans="1:5">
      <c r="A222" t="s">
        <v>678</v>
      </c>
      <c r="B222" t="s">
        <v>9</v>
      </c>
      <c r="C222" s="11">
        <v>-0.1696284458287157</v>
      </c>
      <c r="D222" s="14">
        <f t="shared" si="6"/>
        <v>220</v>
      </c>
      <c r="E222" s="18" t="str">
        <f t="shared" si="7"/>
        <v>OK</v>
      </c>
    </row>
    <row r="223" spans="1:5">
      <c r="A223" t="s">
        <v>222</v>
      </c>
      <c r="B223" t="s">
        <v>10</v>
      </c>
      <c r="C223" s="11">
        <v>-0.17057707690017856</v>
      </c>
      <c r="D223" s="14">
        <f t="shared" si="6"/>
        <v>221</v>
      </c>
      <c r="E223" s="18" t="str">
        <f t="shared" si="7"/>
        <v>OK</v>
      </c>
    </row>
    <row r="224" spans="1:5">
      <c r="A224" t="s">
        <v>723</v>
      </c>
      <c r="B224" t="s">
        <v>126</v>
      </c>
      <c r="C224" s="11">
        <v>-0.17840337960175529</v>
      </c>
      <c r="D224" s="14">
        <f t="shared" si="6"/>
        <v>222</v>
      </c>
      <c r="E224" s="18" t="str">
        <f t="shared" si="7"/>
        <v>OK</v>
      </c>
    </row>
    <row r="225" spans="1:5">
      <c r="A225" t="s">
        <v>726</v>
      </c>
      <c r="B225" t="s">
        <v>126</v>
      </c>
      <c r="C225" s="11">
        <v>-0.18026233587374291</v>
      </c>
      <c r="D225" s="14">
        <f t="shared" si="6"/>
        <v>223</v>
      </c>
      <c r="E225" s="18" t="str">
        <f t="shared" si="7"/>
        <v>OK</v>
      </c>
    </row>
    <row r="226" spans="1:5">
      <c r="A226" t="s">
        <v>461</v>
      </c>
      <c r="B226" t="s">
        <v>10</v>
      </c>
      <c r="C226" s="11">
        <v>-0.18413080029082704</v>
      </c>
      <c r="D226" s="14">
        <f t="shared" si="6"/>
        <v>224</v>
      </c>
      <c r="E226" s="18" t="str">
        <f t="shared" si="7"/>
        <v>OK</v>
      </c>
    </row>
    <row r="227" spans="1:5">
      <c r="A227" t="s">
        <v>147</v>
      </c>
      <c r="B227" t="s">
        <v>140</v>
      </c>
      <c r="C227" s="11">
        <v>-0.18635469487028125</v>
      </c>
      <c r="D227" s="14">
        <f t="shared" si="6"/>
        <v>225</v>
      </c>
      <c r="E227" s="18" t="str">
        <f t="shared" si="7"/>
        <v>OK</v>
      </c>
    </row>
    <row r="228" spans="1:5">
      <c r="A228" t="s">
        <v>378</v>
      </c>
      <c r="B228" t="s">
        <v>10</v>
      </c>
      <c r="C228" s="11">
        <v>-0.18751895196452759</v>
      </c>
      <c r="D228" s="14">
        <f t="shared" si="6"/>
        <v>226</v>
      </c>
      <c r="E228" s="18" t="str">
        <f t="shared" si="7"/>
        <v>OK</v>
      </c>
    </row>
    <row r="229" spans="1:5">
      <c r="A229" t="s">
        <v>497</v>
      </c>
      <c r="B229" t="s">
        <v>140</v>
      </c>
      <c r="C229" s="11">
        <v>-0.19212976228071357</v>
      </c>
      <c r="D229" s="14">
        <f t="shared" si="6"/>
        <v>227</v>
      </c>
      <c r="E229" s="18" t="str">
        <f t="shared" si="7"/>
        <v>OK</v>
      </c>
    </row>
    <row r="230" spans="1:5">
      <c r="A230" t="s">
        <v>672</v>
      </c>
      <c r="B230" t="s">
        <v>26</v>
      </c>
      <c r="C230" s="11">
        <v>-0.1939114514436048</v>
      </c>
      <c r="D230" s="14">
        <f t="shared" si="6"/>
        <v>228</v>
      </c>
      <c r="E230" s="18" t="str">
        <f t="shared" si="7"/>
        <v>OK</v>
      </c>
    </row>
    <row r="231" spans="1:5">
      <c r="A231" t="s">
        <v>323</v>
      </c>
      <c r="B231" t="s">
        <v>126</v>
      </c>
      <c r="C231" s="11">
        <v>-0.19956107386001254</v>
      </c>
      <c r="D231" s="14">
        <f t="shared" si="6"/>
        <v>229</v>
      </c>
      <c r="E231" s="18" t="str">
        <f t="shared" si="7"/>
        <v>OK</v>
      </c>
    </row>
    <row r="232" spans="1:5">
      <c r="A232" t="s">
        <v>670</v>
      </c>
      <c r="B232" t="s">
        <v>53</v>
      </c>
      <c r="C232" s="11">
        <v>-0.19988077885345451</v>
      </c>
      <c r="D232" s="14">
        <f t="shared" si="6"/>
        <v>230</v>
      </c>
      <c r="E232" s="18" t="str">
        <f t="shared" si="7"/>
        <v>OK</v>
      </c>
    </row>
    <row r="233" spans="1:5">
      <c r="A233" t="s">
        <v>685</v>
      </c>
      <c r="B233" t="s">
        <v>32</v>
      </c>
      <c r="C233" s="11">
        <v>-0.20616591399909551</v>
      </c>
      <c r="D233" s="14">
        <f t="shared" si="6"/>
        <v>231</v>
      </c>
      <c r="E233" s="18" t="str">
        <f t="shared" si="7"/>
        <v>OK</v>
      </c>
    </row>
    <row r="234" spans="1:5">
      <c r="A234" t="s">
        <v>310</v>
      </c>
      <c r="B234" t="s">
        <v>126</v>
      </c>
      <c r="C234" s="11">
        <v>-0.20654283749897545</v>
      </c>
      <c r="D234" s="14">
        <f t="shared" si="6"/>
        <v>232</v>
      </c>
      <c r="E234" s="18" t="str">
        <f t="shared" si="7"/>
        <v>OK</v>
      </c>
    </row>
    <row r="235" spans="1:5">
      <c r="A235" t="s">
        <v>662</v>
      </c>
      <c r="B235" t="s">
        <v>32</v>
      </c>
      <c r="C235" s="11">
        <v>-0.20859998732888058</v>
      </c>
      <c r="D235" s="14">
        <f t="shared" si="6"/>
        <v>233</v>
      </c>
      <c r="E235" s="18" t="str">
        <f t="shared" si="7"/>
        <v>OK</v>
      </c>
    </row>
    <row r="236" spans="1:5">
      <c r="A236" t="s">
        <v>210</v>
      </c>
      <c r="B236" t="s">
        <v>44</v>
      </c>
      <c r="C236" s="11">
        <v>-0.21150015004262496</v>
      </c>
      <c r="D236" s="14">
        <f t="shared" si="6"/>
        <v>234</v>
      </c>
      <c r="E236" s="18" t="str">
        <f t="shared" si="7"/>
        <v>OK</v>
      </c>
    </row>
    <row r="237" spans="1:5">
      <c r="A237" t="s">
        <v>494</v>
      </c>
      <c r="B237" t="s">
        <v>140</v>
      </c>
      <c r="C237" s="11">
        <v>-0.2324413062508501</v>
      </c>
      <c r="D237" s="14">
        <f t="shared" si="6"/>
        <v>235</v>
      </c>
      <c r="E237" s="18" t="str">
        <f t="shared" si="7"/>
        <v>OK</v>
      </c>
    </row>
    <row r="238" spans="1:5">
      <c r="A238" t="s">
        <v>276</v>
      </c>
      <c r="B238" t="s">
        <v>26</v>
      </c>
      <c r="C238" s="11">
        <v>-0.23619415341940825</v>
      </c>
      <c r="D238" s="14">
        <f t="shared" si="6"/>
        <v>236</v>
      </c>
      <c r="E238" s="18" t="str">
        <f t="shared" si="7"/>
        <v>OK</v>
      </c>
    </row>
    <row r="239" spans="1:5">
      <c r="A239" t="s">
        <v>677</v>
      </c>
      <c r="B239" t="s">
        <v>32</v>
      </c>
      <c r="C239" s="11">
        <v>-0.23764603587390454</v>
      </c>
      <c r="D239" s="14">
        <f t="shared" si="6"/>
        <v>237</v>
      </c>
      <c r="E239" s="18" t="str">
        <f t="shared" si="7"/>
        <v>OK</v>
      </c>
    </row>
    <row r="240" spans="1:5">
      <c r="A240" t="s">
        <v>718</v>
      </c>
      <c r="B240" t="s">
        <v>140</v>
      </c>
      <c r="C240" s="11">
        <v>-0.25112353413223387</v>
      </c>
      <c r="D240" s="14">
        <f t="shared" si="6"/>
        <v>238</v>
      </c>
      <c r="E240" s="18" t="str">
        <f t="shared" si="7"/>
        <v>OK</v>
      </c>
    </row>
    <row r="241" spans="1:5">
      <c r="A241" t="s">
        <v>660</v>
      </c>
      <c r="B241" t="s">
        <v>10</v>
      </c>
      <c r="C241" s="11">
        <v>-0.25290453019192694</v>
      </c>
      <c r="D241" s="14">
        <f t="shared" si="6"/>
        <v>239</v>
      </c>
      <c r="E241" s="18" t="str">
        <f t="shared" si="7"/>
        <v>OK</v>
      </c>
    </row>
    <row r="242" spans="1:5">
      <c r="A242" t="s">
        <v>451</v>
      </c>
      <c r="B242" t="s">
        <v>10</v>
      </c>
      <c r="C242" s="11">
        <v>-0.26677068029687612</v>
      </c>
      <c r="D242" s="14">
        <f t="shared" si="6"/>
        <v>240</v>
      </c>
      <c r="E242" s="18" t="str">
        <f t="shared" si="7"/>
        <v>OK</v>
      </c>
    </row>
    <row r="243" spans="1:5">
      <c r="A243" t="s">
        <v>721</v>
      </c>
      <c r="B243" t="s">
        <v>126</v>
      </c>
      <c r="C243" s="11">
        <v>-0.2725864158295897</v>
      </c>
      <c r="D243" s="14">
        <f t="shared" si="6"/>
        <v>241</v>
      </c>
      <c r="E243" s="18" t="str">
        <f t="shared" si="7"/>
        <v>OK</v>
      </c>
    </row>
    <row r="244" spans="1:5">
      <c r="A244" t="s">
        <v>674</v>
      </c>
      <c r="B244" t="s">
        <v>32</v>
      </c>
      <c r="C244" s="11">
        <v>-0.28413953715076318</v>
      </c>
      <c r="D244" s="14">
        <f t="shared" si="6"/>
        <v>242</v>
      </c>
      <c r="E244" s="18" t="str">
        <f t="shared" si="7"/>
        <v>OK</v>
      </c>
    </row>
    <row r="245" spans="1:5">
      <c r="A245" t="s">
        <v>406</v>
      </c>
      <c r="B245" t="s">
        <v>140</v>
      </c>
      <c r="C245" s="11">
        <v>-0.28647320409721699</v>
      </c>
      <c r="D245" s="14">
        <f t="shared" si="6"/>
        <v>243</v>
      </c>
      <c r="E245" s="18" t="str">
        <f t="shared" si="7"/>
        <v>OK</v>
      </c>
    </row>
    <row r="246" spans="1:5">
      <c r="A246" t="s">
        <v>689</v>
      </c>
      <c r="B246" t="s">
        <v>32</v>
      </c>
      <c r="C246" s="11">
        <v>-0.29093724531289572</v>
      </c>
      <c r="D246" s="14">
        <f t="shared" si="6"/>
        <v>244</v>
      </c>
      <c r="E246" s="18" t="str">
        <f t="shared" si="7"/>
        <v>OK</v>
      </c>
    </row>
    <row r="247" spans="1:5">
      <c r="A247" t="s">
        <v>412</v>
      </c>
      <c r="B247" t="s">
        <v>126</v>
      </c>
      <c r="C247" s="11">
        <v>-0.29107189289354263</v>
      </c>
      <c r="D247" s="14">
        <f t="shared" si="6"/>
        <v>245</v>
      </c>
      <c r="E247" s="18" t="str">
        <f t="shared" si="7"/>
        <v>OK</v>
      </c>
    </row>
    <row r="248" spans="1:5">
      <c r="A248" t="s">
        <v>515</v>
      </c>
      <c r="B248" t="s">
        <v>126</v>
      </c>
      <c r="C248" s="11">
        <v>-0.29152960037722503</v>
      </c>
      <c r="D248" s="14">
        <f t="shared" si="6"/>
        <v>246</v>
      </c>
      <c r="E248" s="18" t="str">
        <f t="shared" si="7"/>
        <v>OK</v>
      </c>
    </row>
    <row r="249" spans="1:5">
      <c r="A249" t="s">
        <v>590</v>
      </c>
      <c r="B249" t="s">
        <v>26</v>
      </c>
      <c r="C249" s="11">
        <v>-0.29625836802958117</v>
      </c>
      <c r="D249" s="14">
        <f t="shared" si="6"/>
        <v>247</v>
      </c>
      <c r="E249" s="18" t="str">
        <f t="shared" si="7"/>
        <v>OK</v>
      </c>
    </row>
    <row r="250" spans="1:5">
      <c r="A250" t="s">
        <v>546</v>
      </c>
      <c r="B250" t="s">
        <v>140</v>
      </c>
      <c r="C250" s="11">
        <v>-0.29632625326578033</v>
      </c>
      <c r="D250" s="14">
        <f t="shared" si="6"/>
        <v>248</v>
      </c>
      <c r="E250" s="18" t="str">
        <f t="shared" si="7"/>
        <v>OK</v>
      </c>
    </row>
    <row r="251" spans="1:5">
      <c r="A251" t="s">
        <v>285</v>
      </c>
      <c r="B251" t="s">
        <v>23</v>
      </c>
      <c r="C251" s="11">
        <v>-0.30195797383995637</v>
      </c>
      <c r="D251" s="14">
        <f t="shared" si="6"/>
        <v>249</v>
      </c>
      <c r="E251" s="18" t="str">
        <f t="shared" si="7"/>
        <v>OK</v>
      </c>
    </row>
    <row r="252" spans="1:5">
      <c r="A252" t="s">
        <v>528</v>
      </c>
      <c r="B252" t="s">
        <v>140</v>
      </c>
      <c r="C252" s="11">
        <v>-0.30217548712803988</v>
      </c>
      <c r="D252" s="14">
        <f t="shared" si="6"/>
        <v>250</v>
      </c>
      <c r="E252" s="18" t="str">
        <f t="shared" si="7"/>
        <v>OK</v>
      </c>
    </row>
    <row r="253" spans="1:5">
      <c r="A253" t="s">
        <v>299</v>
      </c>
      <c r="B253" t="s">
        <v>9</v>
      </c>
      <c r="C253" s="11">
        <v>-0.30350078878433739</v>
      </c>
      <c r="D253" s="14">
        <f t="shared" si="6"/>
        <v>251</v>
      </c>
      <c r="E253" s="18" t="str">
        <f t="shared" si="7"/>
        <v>OK</v>
      </c>
    </row>
    <row r="254" spans="1:5">
      <c r="A254" t="s">
        <v>501</v>
      </c>
      <c r="B254" t="s">
        <v>140</v>
      </c>
      <c r="C254" s="11">
        <v>-0.30688162643139516</v>
      </c>
      <c r="D254" s="14">
        <f t="shared" si="6"/>
        <v>252</v>
      </c>
      <c r="E254" s="18" t="str">
        <f t="shared" si="7"/>
        <v>OK</v>
      </c>
    </row>
    <row r="255" spans="1:5">
      <c r="A255" t="s">
        <v>614</v>
      </c>
      <c r="B255" t="s">
        <v>9</v>
      </c>
      <c r="C255" s="11">
        <v>-0.31252096368896609</v>
      </c>
      <c r="D255" s="14">
        <f t="shared" si="6"/>
        <v>253</v>
      </c>
      <c r="E255" s="18" t="str">
        <f t="shared" si="7"/>
        <v>OK</v>
      </c>
    </row>
    <row r="256" spans="1:5">
      <c r="A256" t="s">
        <v>66</v>
      </c>
      <c r="B256" t="s">
        <v>32</v>
      </c>
      <c r="C256" s="11">
        <v>-0.31542501897032144</v>
      </c>
      <c r="D256" s="14">
        <f t="shared" si="6"/>
        <v>254</v>
      </c>
      <c r="E256" s="18" t="str">
        <f t="shared" si="7"/>
        <v>OK</v>
      </c>
    </row>
    <row r="257" spans="1:5">
      <c r="A257" t="s">
        <v>738</v>
      </c>
      <c r="B257" t="s">
        <v>126</v>
      </c>
      <c r="C257" s="11">
        <v>-0.32599204437826773</v>
      </c>
      <c r="D257" s="14">
        <f t="shared" si="6"/>
        <v>255</v>
      </c>
      <c r="E257" s="18" t="str">
        <f t="shared" si="7"/>
        <v>OK</v>
      </c>
    </row>
    <row r="258" spans="1:5">
      <c r="A258" t="s">
        <v>385</v>
      </c>
      <c r="B258" t="s">
        <v>32</v>
      </c>
      <c r="C258" s="11">
        <v>-0.32970694823145413</v>
      </c>
      <c r="D258" s="14">
        <f t="shared" si="6"/>
        <v>256</v>
      </c>
      <c r="E258" s="18" t="str">
        <f t="shared" si="7"/>
        <v>OK</v>
      </c>
    </row>
    <row r="259" spans="1:5">
      <c r="A259" t="s">
        <v>649</v>
      </c>
      <c r="B259" t="s">
        <v>23</v>
      </c>
      <c r="C259" s="11">
        <v>-0.33584429052938458</v>
      </c>
      <c r="D259" s="14">
        <f t="shared" ref="D259:D322" si="8">RANK(C259,$C$3:$C$402)</f>
        <v>257</v>
      </c>
      <c r="E259" s="18" t="str">
        <f t="shared" ref="E259:E322" si="9">IF(A259=A258,1,"OK")</f>
        <v>OK</v>
      </c>
    </row>
    <row r="260" spans="1:5">
      <c r="A260" t="s">
        <v>609</v>
      </c>
      <c r="B260" t="s">
        <v>32</v>
      </c>
      <c r="C260" s="11">
        <v>-0.33960406745489852</v>
      </c>
      <c r="D260" s="14">
        <f t="shared" si="8"/>
        <v>258</v>
      </c>
      <c r="E260" s="18" t="str">
        <f t="shared" si="9"/>
        <v>OK</v>
      </c>
    </row>
    <row r="261" spans="1:5">
      <c r="A261" t="s">
        <v>655</v>
      </c>
      <c r="B261" t="s">
        <v>9</v>
      </c>
      <c r="C261" s="11">
        <v>-0.34508203275511129</v>
      </c>
      <c r="D261" s="14">
        <f t="shared" si="8"/>
        <v>259</v>
      </c>
      <c r="E261" s="18" t="str">
        <f t="shared" si="9"/>
        <v>OK</v>
      </c>
    </row>
    <row r="262" spans="1:5">
      <c r="A262" t="s">
        <v>589</v>
      </c>
      <c r="B262" t="s">
        <v>29</v>
      </c>
      <c r="C262" s="11">
        <v>-0.35102221707826542</v>
      </c>
      <c r="D262" s="14">
        <f t="shared" si="8"/>
        <v>260</v>
      </c>
      <c r="E262" s="18" t="str">
        <f t="shared" si="9"/>
        <v>OK</v>
      </c>
    </row>
    <row r="263" spans="1:5">
      <c r="A263" t="s">
        <v>727</v>
      </c>
      <c r="B263" t="s">
        <v>140</v>
      </c>
      <c r="C263" s="11">
        <v>-0.35622282339385614</v>
      </c>
      <c r="D263" s="14">
        <f t="shared" si="8"/>
        <v>261</v>
      </c>
      <c r="E263" s="18" t="str">
        <f t="shared" si="9"/>
        <v>OK</v>
      </c>
    </row>
    <row r="264" spans="1:5">
      <c r="A264" t="s">
        <v>719</v>
      </c>
      <c r="B264" t="s">
        <v>140</v>
      </c>
      <c r="C264" s="11">
        <v>-0.35812550188853221</v>
      </c>
      <c r="D264" s="14">
        <f t="shared" si="8"/>
        <v>262</v>
      </c>
      <c r="E264" s="18" t="str">
        <f t="shared" si="9"/>
        <v>OK</v>
      </c>
    </row>
    <row r="265" spans="1:5">
      <c r="A265" t="s">
        <v>616</v>
      </c>
      <c r="B265" t="s">
        <v>29</v>
      </c>
      <c r="C265" s="11">
        <v>-0.35869987643277601</v>
      </c>
      <c r="D265" s="14">
        <f t="shared" si="8"/>
        <v>263</v>
      </c>
      <c r="E265" s="18" t="str">
        <f t="shared" si="9"/>
        <v>OK</v>
      </c>
    </row>
    <row r="266" spans="1:5">
      <c r="A266" t="s">
        <v>681</v>
      </c>
      <c r="B266" t="s">
        <v>29</v>
      </c>
      <c r="C266" s="11">
        <v>-0.36141299456665943</v>
      </c>
      <c r="D266" s="14">
        <f t="shared" si="8"/>
        <v>264</v>
      </c>
      <c r="E266" s="18" t="str">
        <f t="shared" si="9"/>
        <v>OK</v>
      </c>
    </row>
    <row r="267" spans="1:5">
      <c r="A267" t="s">
        <v>212</v>
      </c>
      <c r="B267" t="s">
        <v>44</v>
      </c>
      <c r="C267" s="11">
        <v>-0.36775776928706089</v>
      </c>
      <c r="D267" s="14">
        <f t="shared" si="8"/>
        <v>265</v>
      </c>
      <c r="E267" s="18" t="str">
        <f t="shared" si="9"/>
        <v>OK</v>
      </c>
    </row>
    <row r="268" spans="1:5">
      <c r="A268" t="s">
        <v>691</v>
      </c>
      <c r="B268" t="s">
        <v>26</v>
      </c>
      <c r="C268" s="11">
        <v>-0.37085734705385343</v>
      </c>
      <c r="D268" s="14">
        <f t="shared" si="8"/>
        <v>266</v>
      </c>
      <c r="E268" s="18" t="str">
        <f t="shared" si="9"/>
        <v>OK</v>
      </c>
    </row>
    <row r="269" spans="1:5">
      <c r="A269" t="s">
        <v>737</v>
      </c>
      <c r="B269" t="s">
        <v>140</v>
      </c>
      <c r="C269" s="11">
        <v>-0.37192828530992283</v>
      </c>
      <c r="D269" s="14">
        <f t="shared" si="8"/>
        <v>267</v>
      </c>
      <c r="E269" s="18" t="str">
        <f t="shared" si="9"/>
        <v>OK</v>
      </c>
    </row>
    <row r="270" spans="1:5">
      <c r="A270" t="s">
        <v>464</v>
      </c>
      <c r="B270" t="s">
        <v>26</v>
      </c>
      <c r="C270" s="11">
        <v>-0.37259129994649798</v>
      </c>
      <c r="D270" s="14">
        <f t="shared" si="8"/>
        <v>268</v>
      </c>
      <c r="E270" s="18" t="str">
        <f t="shared" si="9"/>
        <v>OK</v>
      </c>
    </row>
    <row r="271" spans="1:5">
      <c r="A271" t="s">
        <v>688</v>
      </c>
      <c r="B271" t="s">
        <v>29</v>
      </c>
      <c r="C271" s="11">
        <v>-0.37787960025898026</v>
      </c>
      <c r="D271" s="14">
        <f t="shared" si="8"/>
        <v>269</v>
      </c>
      <c r="E271" s="18" t="str">
        <f t="shared" si="9"/>
        <v>OK</v>
      </c>
    </row>
    <row r="272" spans="1:5">
      <c r="A272" t="s">
        <v>352</v>
      </c>
      <c r="B272" t="s">
        <v>44</v>
      </c>
      <c r="C272" s="11">
        <v>-0.38633712563160855</v>
      </c>
      <c r="D272" s="14">
        <f t="shared" si="8"/>
        <v>270</v>
      </c>
      <c r="E272" s="18" t="str">
        <f t="shared" si="9"/>
        <v>OK</v>
      </c>
    </row>
    <row r="273" spans="1:5">
      <c r="A273" t="s">
        <v>457</v>
      </c>
      <c r="B273" t="s">
        <v>26</v>
      </c>
      <c r="C273" s="11">
        <v>-0.38972038351182126</v>
      </c>
      <c r="D273" s="14">
        <f t="shared" si="8"/>
        <v>271</v>
      </c>
      <c r="E273" s="18" t="str">
        <f t="shared" si="9"/>
        <v>OK</v>
      </c>
    </row>
    <row r="274" spans="1:5">
      <c r="A274" t="s">
        <v>173</v>
      </c>
      <c r="B274" t="s">
        <v>140</v>
      </c>
      <c r="C274" s="11">
        <v>-0.39083268413858052</v>
      </c>
      <c r="D274" s="14">
        <f t="shared" si="8"/>
        <v>272</v>
      </c>
      <c r="E274" s="18" t="str">
        <f t="shared" si="9"/>
        <v>OK</v>
      </c>
    </row>
    <row r="275" spans="1:5">
      <c r="A275" t="s">
        <v>750</v>
      </c>
      <c r="B275" t="s">
        <v>126</v>
      </c>
      <c r="C275" s="11">
        <v>-0.39371629603245134</v>
      </c>
      <c r="D275" s="14">
        <f t="shared" si="8"/>
        <v>273</v>
      </c>
      <c r="E275" s="18" t="str">
        <f t="shared" si="9"/>
        <v>OK</v>
      </c>
    </row>
    <row r="276" spans="1:5">
      <c r="A276" t="s">
        <v>555</v>
      </c>
      <c r="B276" t="s">
        <v>140</v>
      </c>
      <c r="C276" s="11">
        <v>-0.3954077264871001</v>
      </c>
      <c r="D276" s="14">
        <f t="shared" si="8"/>
        <v>274</v>
      </c>
      <c r="E276" s="18" t="str">
        <f t="shared" si="9"/>
        <v>OK</v>
      </c>
    </row>
    <row r="277" spans="1:5">
      <c r="A277" t="s">
        <v>541</v>
      </c>
      <c r="B277" t="s">
        <v>140</v>
      </c>
      <c r="C277" s="11">
        <v>-0.41348887814920943</v>
      </c>
      <c r="D277" s="14">
        <f t="shared" si="8"/>
        <v>275</v>
      </c>
      <c r="E277" s="18" t="str">
        <f t="shared" si="9"/>
        <v>OK</v>
      </c>
    </row>
    <row r="278" spans="1:5">
      <c r="A278" t="s">
        <v>682</v>
      </c>
      <c r="B278" t="s">
        <v>9</v>
      </c>
      <c r="C278" s="11">
        <v>-0.41430960216643486</v>
      </c>
      <c r="D278" s="14">
        <f t="shared" si="8"/>
        <v>276</v>
      </c>
      <c r="E278" s="18" t="str">
        <f t="shared" si="9"/>
        <v>OK</v>
      </c>
    </row>
    <row r="279" spans="1:5">
      <c r="A279" t="s">
        <v>729</v>
      </c>
      <c r="B279" t="s">
        <v>140</v>
      </c>
      <c r="C279" s="11">
        <v>-0.4162248936028814</v>
      </c>
      <c r="D279" s="14">
        <f t="shared" si="8"/>
        <v>277</v>
      </c>
      <c r="E279" s="18" t="str">
        <f t="shared" si="9"/>
        <v>OK</v>
      </c>
    </row>
    <row r="280" spans="1:5">
      <c r="A280" t="s">
        <v>289</v>
      </c>
      <c r="B280" t="s">
        <v>29</v>
      </c>
      <c r="C280" s="11">
        <v>-0.41665584561181246</v>
      </c>
      <c r="D280" s="14">
        <f t="shared" si="8"/>
        <v>278</v>
      </c>
      <c r="E280" s="18" t="str">
        <f t="shared" si="9"/>
        <v>OK</v>
      </c>
    </row>
    <row r="281" spans="1:5">
      <c r="A281" t="s">
        <v>671</v>
      </c>
      <c r="B281" t="s">
        <v>9</v>
      </c>
      <c r="C281" s="11">
        <v>-0.4211078870647279</v>
      </c>
      <c r="D281" s="14">
        <f t="shared" si="8"/>
        <v>279</v>
      </c>
      <c r="E281" s="18" t="str">
        <f t="shared" si="9"/>
        <v>OK</v>
      </c>
    </row>
    <row r="282" spans="1:5">
      <c r="A282" t="s">
        <v>413</v>
      </c>
      <c r="B282" t="s">
        <v>140</v>
      </c>
      <c r="C282" s="11">
        <v>-0.42119464287324726</v>
      </c>
      <c r="D282" s="14">
        <f t="shared" si="8"/>
        <v>280</v>
      </c>
      <c r="E282" s="18" t="str">
        <f t="shared" si="9"/>
        <v>OK</v>
      </c>
    </row>
    <row r="283" spans="1:5">
      <c r="A283" t="s">
        <v>469</v>
      </c>
      <c r="B283" t="s">
        <v>9</v>
      </c>
      <c r="C283" s="11">
        <v>-0.42159397363279083</v>
      </c>
      <c r="D283" s="14">
        <f t="shared" si="8"/>
        <v>281</v>
      </c>
      <c r="E283" s="18" t="str">
        <f t="shared" si="9"/>
        <v>OK</v>
      </c>
    </row>
    <row r="284" spans="1:5">
      <c r="A284" t="s">
        <v>462</v>
      </c>
      <c r="B284" t="s">
        <v>29</v>
      </c>
      <c r="C284" s="11">
        <v>-0.42611502382951483</v>
      </c>
      <c r="D284" s="14">
        <f t="shared" si="8"/>
        <v>282</v>
      </c>
      <c r="E284" s="18" t="str">
        <f t="shared" si="9"/>
        <v>OK</v>
      </c>
    </row>
    <row r="285" spans="1:5">
      <c r="A285" t="s">
        <v>171</v>
      </c>
      <c r="B285" t="s">
        <v>46</v>
      </c>
      <c r="C285" s="11">
        <v>-0.45281057476071301</v>
      </c>
      <c r="D285" s="14">
        <f t="shared" si="8"/>
        <v>283</v>
      </c>
      <c r="E285" s="18" t="str">
        <f t="shared" si="9"/>
        <v>OK</v>
      </c>
    </row>
    <row r="286" spans="1:5">
      <c r="A286" t="s">
        <v>622</v>
      </c>
      <c r="B286" t="s">
        <v>44</v>
      </c>
      <c r="C286" s="11">
        <v>-0.45834071557367789</v>
      </c>
      <c r="D286" s="14">
        <f t="shared" si="8"/>
        <v>284</v>
      </c>
      <c r="E286" s="18" t="str">
        <f t="shared" si="9"/>
        <v>OK</v>
      </c>
    </row>
    <row r="287" spans="1:5">
      <c r="A287" t="s">
        <v>47</v>
      </c>
      <c r="B287" t="s">
        <v>29</v>
      </c>
      <c r="C287" s="11">
        <v>-0.46115810919721445</v>
      </c>
      <c r="D287" s="14">
        <f t="shared" si="8"/>
        <v>285</v>
      </c>
      <c r="E287" s="18" t="str">
        <f t="shared" si="9"/>
        <v>OK</v>
      </c>
    </row>
    <row r="288" spans="1:5">
      <c r="A288" t="s">
        <v>551</v>
      </c>
      <c r="B288" t="s">
        <v>140</v>
      </c>
      <c r="C288" s="11">
        <v>-0.46127894564657446</v>
      </c>
      <c r="D288" s="14">
        <f t="shared" si="8"/>
        <v>286</v>
      </c>
      <c r="E288" s="18" t="str">
        <f t="shared" si="9"/>
        <v>OK</v>
      </c>
    </row>
    <row r="289" spans="1:5">
      <c r="A289" t="s">
        <v>730</v>
      </c>
      <c r="B289" t="s">
        <v>140</v>
      </c>
      <c r="C289" s="11">
        <v>-0.46280136467352628</v>
      </c>
      <c r="D289" s="14">
        <f t="shared" si="8"/>
        <v>287</v>
      </c>
      <c r="E289" s="18" t="str">
        <f t="shared" si="9"/>
        <v>OK</v>
      </c>
    </row>
    <row r="290" spans="1:5">
      <c r="A290" t="s">
        <v>460</v>
      </c>
      <c r="B290" t="s">
        <v>53</v>
      </c>
      <c r="C290" s="11">
        <v>-0.47280551475437266</v>
      </c>
      <c r="D290" s="14">
        <f t="shared" si="8"/>
        <v>288</v>
      </c>
      <c r="E290" s="18" t="str">
        <f t="shared" si="9"/>
        <v>OK</v>
      </c>
    </row>
    <row r="291" spans="1:5">
      <c r="A291" t="s">
        <v>615</v>
      </c>
      <c r="B291" t="s">
        <v>23</v>
      </c>
      <c r="C291" s="11">
        <v>-0.47364534511687245</v>
      </c>
      <c r="D291" s="14">
        <f t="shared" si="8"/>
        <v>289</v>
      </c>
      <c r="E291" s="18" t="str">
        <f t="shared" si="9"/>
        <v>OK</v>
      </c>
    </row>
    <row r="292" spans="1:5">
      <c r="A292" t="s">
        <v>82</v>
      </c>
      <c r="B292" t="s">
        <v>44</v>
      </c>
      <c r="C292" s="11">
        <v>-0.4751564918599967</v>
      </c>
      <c r="D292" s="14">
        <f t="shared" si="8"/>
        <v>290</v>
      </c>
      <c r="E292" s="18" t="str">
        <f t="shared" si="9"/>
        <v>OK</v>
      </c>
    </row>
    <row r="293" spans="1:5">
      <c r="A293" t="s">
        <v>692</v>
      </c>
      <c r="B293" t="s">
        <v>44</v>
      </c>
      <c r="C293" s="11">
        <v>-0.47555156515600688</v>
      </c>
      <c r="D293" s="14">
        <f t="shared" si="8"/>
        <v>291</v>
      </c>
      <c r="E293" s="18" t="str">
        <f t="shared" si="9"/>
        <v>OK</v>
      </c>
    </row>
    <row r="294" spans="1:5">
      <c r="A294" t="s">
        <v>669</v>
      </c>
      <c r="B294" t="s">
        <v>9</v>
      </c>
      <c r="C294" s="11">
        <v>-0.48001077439806916</v>
      </c>
      <c r="D294" s="14">
        <f t="shared" si="8"/>
        <v>292</v>
      </c>
      <c r="E294" s="18" t="str">
        <f t="shared" si="9"/>
        <v>OK</v>
      </c>
    </row>
    <row r="295" spans="1:5">
      <c r="A295" t="s">
        <v>67</v>
      </c>
      <c r="B295" t="s">
        <v>23</v>
      </c>
      <c r="C295" s="11">
        <v>-0.48018195474850967</v>
      </c>
      <c r="D295" s="14">
        <f t="shared" si="8"/>
        <v>293</v>
      </c>
      <c r="E295" s="18" t="str">
        <f t="shared" si="9"/>
        <v>OK</v>
      </c>
    </row>
    <row r="296" spans="1:5">
      <c r="A296" t="s">
        <v>717</v>
      </c>
      <c r="B296" t="s">
        <v>140</v>
      </c>
      <c r="C296" s="11">
        <v>-0.48164092145905202</v>
      </c>
      <c r="D296" s="14">
        <f t="shared" si="8"/>
        <v>294</v>
      </c>
      <c r="E296" s="18" t="str">
        <f t="shared" si="9"/>
        <v>OK</v>
      </c>
    </row>
    <row r="297" spans="1:5">
      <c r="A297" t="s">
        <v>241</v>
      </c>
      <c r="B297" t="s">
        <v>140</v>
      </c>
      <c r="C297" s="11">
        <v>-0.48246995384152735</v>
      </c>
      <c r="D297" s="14">
        <f t="shared" si="8"/>
        <v>295</v>
      </c>
      <c r="E297" s="18" t="str">
        <f t="shared" si="9"/>
        <v>OK</v>
      </c>
    </row>
    <row r="298" spans="1:5">
      <c r="A298" t="s">
        <v>463</v>
      </c>
      <c r="B298" t="s">
        <v>53</v>
      </c>
      <c r="C298" s="11">
        <v>-0.49011434145667604</v>
      </c>
      <c r="D298" s="14">
        <f t="shared" si="8"/>
        <v>296</v>
      </c>
      <c r="E298" s="18" t="str">
        <f t="shared" si="9"/>
        <v>OK</v>
      </c>
    </row>
    <row r="299" spans="1:5">
      <c r="A299" t="s">
        <v>416</v>
      </c>
      <c r="B299" t="s">
        <v>140</v>
      </c>
      <c r="C299" s="11">
        <v>-0.50156769731544537</v>
      </c>
      <c r="D299" s="14">
        <f t="shared" si="8"/>
        <v>297</v>
      </c>
      <c r="E299" s="18" t="str">
        <f t="shared" si="9"/>
        <v>OK</v>
      </c>
    </row>
    <row r="300" spans="1:5">
      <c r="A300" t="s">
        <v>728</v>
      </c>
      <c r="B300" t="s">
        <v>140</v>
      </c>
      <c r="C300" s="11">
        <v>-0.50541982824399267</v>
      </c>
      <c r="D300" s="14">
        <f t="shared" si="8"/>
        <v>298</v>
      </c>
      <c r="E300" s="18" t="str">
        <f t="shared" si="9"/>
        <v>OK</v>
      </c>
    </row>
    <row r="301" spans="1:5">
      <c r="A301" t="s">
        <v>562</v>
      </c>
      <c r="B301" t="s">
        <v>140</v>
      </c>
      <c r="C301" s="11">
        <v>-0.50693268660616597</v>
      </c>
      <c r="D301" s="14">
        <f t="shared" si="8"/>
        <v>299</v>
      </c>
      <c r="E301" s="18" t="str">
        <f t="shared" si="9"/>
        <v>OK</v>
      </c>
    </row>
    <row r="302" spans="1:5">
      <c r="A302" t="s">
        <v>293</v>
      </c>
      <c r="B302" t="s">
        <v>32</v>
      </c>
      <c r="C302" s="11">
        <v>-0.51618890394171912</v>
      </c>
      <c r="D302" s="14">
        <f t="shared" si="8"/>
        <v>300</v>
      </c>
      <c r="E302" s="18" t="str">
        <f t="shared" si="9"/>
        <v>OK</v>
      </c>
    </row>
    <row r="303" spans="1:5">
      <c r="A303" t="s">
        <v>630</v>
      </c>
      <c r="B303" t="s">
        <v>26</v>
      </c>
      <c r="C303" s="11">
        <v>-0.52291369530221965</v>
      </c>
      <c r="D303" s="14">
        <f t="shared" si="8"/>
        <v>301</v>
      </c>
      <c r="E303" s="18" t="str">
        <f t="shared" si="9"/>
        <v>OK</v>
      </c>
    </row>
    <row r="304" spans="1:5">
      <c r="A304" t="s">
        <v>312</v>
      </c>
      <c r="B304" t="s">
        <v>46</v>
      </c>
      <c r="C304" s="11">
        <v>-0.52600353209571127</v>
      </c>
      <c r="D304" s="14">
        <f t="shared" si="8"/>
        <v>302</v>
      </c>
      <c r="E304" s="18" t="str">
        <f t="shared" si="9"/>
        <v>OK</v>
      </c>
    </row>
    <row r="305" spans="1:5">
      <c r="A305" t="s">
        <v>75</v>
      </c>
      <c r="B305" t="s">
        <v>9</v>
      </c>
      <c r="C305" s="11">
        <v>-0.52742493083969011</v>
      </c>
      <c r="D305" s="14">
        <f t="shared" si="8"/>
        <v>303</v>
      </c>
      <c r="E305" s="18" t="str">
        <f t="shared" si="9"/>
        <v>OK</v>
      </c>
    </row>
    <row r="306" spans="1:5">
      <c r="A306" t="s">
        <v>545</v>
      </c>
      <c r="B306" t="s">
        <v>140</v>
      </c>
      <c r="C306" s="11">
        <v>-0.52871470283200817</v>
      </c>
      <c r="D306" s="14">
        <f t="shared" si="8"/>
        <v>304</v>
      </c>
      <c r="E306" s="18" t="str">
        <f t="shared" si="9"/>
        <v>OK</v>
      </c>
    </row>
    <row r="307" spans="1:5">
      <c r="A307" t="s">
        <v>686</v>
      </c>
      <c r="B307" t="s">
        <v>23</v>
      </c>
      <c r="C307" s="11">
        <v>-0.53902972381959491</v>
      </c>
      <c r="D307" s="14">
        <f t="shared" si="8"/>
        <v>305</v>
      </c>
      <c r="E307" s="18" t="str">
        <f t="shared" si="9"/>
        <v>OK</v>
      </c>
    </row>
    <row r="308" spans="1:5">
      <c r="A308" t="s">
        <v>740</v>
      </c>
      <c r="B308" t="s">
        <v>140</v>
      </c>
      <c r="C308" s="11">
        <v>-0.54256235001540354</v>
      </c>
      <c r="D308" s="14">
        <f t="shared" si="8"/>
        <v>306</v>
      </c>
      <c r="E308" s="18" t="str">
        <f t="shared" si="9"/>
        <v>OK</v>
      </c>
    </row>
    <row r="309" spans="1:5">
      <c r="A309" t="s">
        <v>472</v>
      </c>
      <c r="B309" t="s">
        <v>29</v>
      </c>
      <c r="C309" s="11">
        <v>-0.54756168968797625</v>
      </c>
      <c r="D309" s="14">
        <f t="shared" si="8"/>
        <v>307</v>
      </c>
      <c r="E309" s="18" t="str">
        <f t="shared" si="9"/>
        <v>OK</v>
      </c>
    </row>
    <row r="310" spans="1:5">
      <c r="A310" t="s">
        <v>607</v>
      </c>
      <c r="B310" t="s">
        <v>23</v>
      </c>
      <c r="C310" s="11">
        <v>-0.55793354738713385</v>
      </c>
      <c r="D310" s="14">
        <f t="shared" si="8"/>
        <v>308</v>
      </c>
      <c r="E310" s="18" t="str">
        <f t="shared" si="9"/>
        <v>OK</v>
      </c>
    </row>
    <row r="311" spans="1:5">
      <c r="A311" t="s">
        <v>107</v>
      </c>
      <c r="B311" t="s">
        <v>32</v>
      </c>
      <c r="C311" s="11">
        <v>-0.55952271153096267</v>
      </c>
      <c r="D311" s="14">
        <f t="shared" si="8"/>
        <v>309</v>
      </c>
      <c r="E311" s="18" t="str">
        <f t="shared" si="9"/>
        <v>OK</v>
      </c>
    </row>
    <row r="312" spans="1:5">
      <c r="A312" t="s">
        <v>55</v>
      </c>
      <c r="B312" t="s">
        <v>9</v>
      </c>
      <c r="C312" s="11">
        <v>-0.56293354204090607</v>
      </c>
      <c r="D312" s="14">
        <f t="shared" si="8"/>
        <v>310</v>
      </c>
      <c r="E312" s="18" t="str">
        <f t="shared" si="9"/>
        <v>OK</v>
      </c>
    </row>
    <row r="313" spans="1:5">
      <c r="A313" t="s">
        <v>675</v>
      </c>
      <c r="B313" t="s">
        <v>23</v>
      </c>
      <c r="C313" s="11">
        <v>-0.56530216217855234</v>
      </c>
      <c r="D313" s="14">
        <f t="shared" si="8"/>
        <v>311</v>
      </c>
      <c r="E313" s="18" t="str">
        <f t="shared" si="9"/>
        <v>OK</v>
      </c>
    </row>
    <row r="314" spans="1:5">
      <c r="A314" t="s">
        <v>102</v>
      </c>
      <c r="B314" t="s">
        <v>44</v>
      </c>
      <c r="C314" s="11">
        <v>-0.56547629971639113</v>
      </c>
      <c r="D314" s="14">
        <f t="shared" si="8"/>
        <v>312</v>
      </c>
      <c r="E314" s="18" t="str">
        <f t="shared" si="9"/>
        <v>OK</v>
      </c>
    </row>
    <row r="315" spans="1:5">
      <c r="A315" t="s">
        <v>466</v>
      </c>
      <c r="B315" t="s">
        <v>10</v>
      </c>
      <c r="C315" s="11">
        <v>-0.56812883257527813</v>
      </c>
      <c r="D315" s="14">
        <f t="shared" si="8"/>
        <v>313</v>
      </c>
      <c r="E315" s="18" t="str">
        <f t="shared" si="9"/>
        <v>OK</v>
      </c>
    </row>
    <row r="316" spans="1:5">
      <c r="A316" t="s">
        <v>580</v>
      </c>
      <c r="B316" t="s">
        <v>23</v>
      </c>
      <c r="C316" s="11">
        <v>-0.57084534002004861</v>
      </c>
      <c r="D316" s="14">
        <f t="shared" si="8"/>
        <v>314</v>
      </c>
      <c r="E316" s="18" t="str">
        <f t="shared" si="9"/>
        <v>OK</v>
      </c>
    </row>
    <row r="317" spans="1:5">
      <c r="A317" t="s">
        <v>235</v>
      </c>
      <c r="B317" t="s">
        <v>53</v>
      </c>
      <c r="C317" s="11">
        <v>-0.58652044773647583</v>
      </c>
      <c r="D317" s="14">
        <f t="shared" si="8"/>
        <v>315</v>
      </c>
      <c r="E317" s="18" t="str">
        <f t="shared" si="9"/>
        <v>OK</v>
      </c>
    </row>
    <row r="318" spans="1:5">
      <c r="A318" t="s">
        <v>745</v>
      </c>
      <c r="B318" t="s">
        <v>140</v>
      </c>
      <c r="C318" s="11">
        <v>-0.5868152360856741</v>
      </c>
      <c r="D318" s="14">
        <f t="shared" si="8"/>
        <v>316</v>
      </c>
      <c r="E318" s="18" t="str">
        <f t="shared" si="9"/>
        <v>OK</v>
      </c>
    </row>
    <row r="319" spans="1:5">
      <c r="A319" t="s">
        <v>749</v>
      </c>
      <c r="B319" t="s">
        <v>140</v>
      </c>
      <c r="C319" s="11">
        <v>-0.58739878259878187</v>
      </c>
      <c r="D319" s="14">
        <f t="shared" si="8"/>
        <v>317</v>
      </c>
      <c r="E319" s="18" t="str">
        <f t="shared" si="9"/>
        <v>OK</v>
      </c>
    </row>
    <row r="320" spans="1:5">
      <c r="A320" t="s">
        <v>732</v>
      </c>
      <c r="B320" t="s">
        <v>140</v>
      </c>
      <c r="C320" s="11">
        <v>-0.59503053906180603</v>
      </c>
      <c r="D320" s="14">
        <f t="shared" si="8"/>
        <v>318</v>
      </c>
      <c r="E320" s="18" t="str">
        <f t="shared" si="9"/>
        <v>OK</v>
      </c>
    </row>
    <row r="321" spans="1:5">
      <c r="A321" t="s">
        <v>309</v>
      </c>
      <c r="B321" t="s">
        <v>126</v>
      </c>
      <c r="C321" s="11">
        <v>-0.60803028213976518</v>
      </c>
      <c r="D321" s="14">
        <f t="shared" si="8"/>
        <v>319</v>
      </c>
      <c r="E321" s="18" t="str">
        <f t="shared" si="9"/>
        <v>OK</v>
      </c>
    </row>
    <row r="322" spans="1:5">
      <c r="A322" t="s">
        <v>741</v>
      </c>
      <c r="B322" t="s">
        <v>140</v>
      </c>
      <c r="C322" s="11">
        <v>-0.60873500582435491</v>
      </c>
      <c r="D322" s="14">
        <f t="shared" si="8"/>
        <v>320</v>
      </c>
      <c r="E322" s="18" t="str">
        <f t="shared" si="9"/>
        <v>OK</v>
      </c>
    </row>
    <row r="323" spans="1:5">
      <c r="A323" t="s">
        <v>215</v>
      </c>
      <c r="B323" t="s">
        <v>53</v>
      </c>
      <c r="C323" s="11">
        <v>-0.60943998889127848</v>
      </c>
      <c r="D323" s="14">
        <f t="shared" ref="D323:D386" si="10">RANK(C323,$C$3:$C$402)</f>
        <v>321</v>
      </c>
      <c r="E323" s="18" t="str">
        <f t="shared" ref="E323:E386" si="11">IF(A323=A322,1,"OK")</f>
        <v>OK</v>
      </c>
    </row>
    <row r="324" spans="1:5">
      <c r="A324" t="s">
        <v>432</v>
      </c>
      <c r="B324" t="s">
        <v>140</v>
      </c>
      <c r="C324" s="11">
        <v>-0.61211971689217737</v>
      </c>
      <c r="D324" s="14">
        <f t="shared" si="10"/>
        <v>322</v>
      </c>
      <c r="E324" s="18" t="str">
        <f t="shared" si="11"/>
        <v>OK</v>
      </c>
    </row>
    <row r="325" spans="1:5">
      <c r="A325" t="s">
        <v>535</v>
      </c>
      <c r="B325" t="s">
        <v>140</v>
      </c>
      <c r="C325" s="11">
        <v>-0.61307025984816976</v>
      </c>
      <c r="D325" s="14">
        <f t="shared" si="10"/>
        <v>323</v>
      </c>
      <c r="E325" s="18" t="str">
        <f t="shared" si="11"/>
        <v>OK</v>
      </c>
    </row>
    <row r="326" spans="1:5">
      <c r="A326" t="s">
        <v>676</v>
      </c>
      <c r="B326" t="s">
        <v>26</v>
      </c>
      <c r="C326" s="11">
        <v>-0.61325111449581804</v>
      </c>
      <c r="D326" s="14">
        <f t="shared" si="10"/>
        <v>324</v>
      </c>
      <c r="E326" s="18" t="str">
        <f t="shared" si="11"/>
        <v>OK</v>
      </c>
    </row>
    <row r="327" spans="1:5">
      <c r="A327" t="s">
        <v>421</v>
      </c>
      <c r="B327" t="s">
        <v>140</v>
      </c>
      <c r="C327" s="11">
        <v>-0.61496843525938072</v>
      </c>
      <c r="D327" s="14">
        <f t="shared" si="10"/>
        <v>325</v>
      </c>
      <c r="E327" s="18" t="str">
        <f t="shared" si="11"/>
        <v>OK</v>
      </c>
    </row>
    <row r="328" spans="1:5">
      <c r="A328" t="s">
        <v>742</v>
      </c>
      <c r="B328" t="s">
        <v>140</v>
      </c>
      <c r="C328" s="11">
        <v>-0.61704080496237024</v>
      </c>
      <c r="D328" s="14">
        <f t="shared" si="10"/>
        <v>326</v>
      </c>
      <c r="E328" s="18" t="str">
        <f t="shared" si="11"/>
        <v>OK</v>
      </c>
    </row>
    <row r="329" spans="1:5">
      <c r="A329" t="s">
        <v>27</v>
      </c>
      <c r="B329" t="s">
        <v>29</v>
      </c>
      <c r="C329" s="11">
        <v>-0.61861991240756886</v>
      </c>
      <c r="D329" s="14">
        <f t="shared" si="10"/>
        <v>327</v>
      </c>
      <c r="E329" s="18" t="str">
        <f t="shared" si="11"/>
        <v>OK</v>
      </c>
    </row>
    <row r="330" spans="1:5">
      <c r="A330" t="s">
        <v>587</v>
      </c>
      <c r="B330" t="s">
        <v>44</v>
      </c>
      <c r="C330" s="11">
        <v>-0.63234437829707413</v>
      </c>
      <c r="D330" s="14">
        <f t="shared" si="10"/>
        <v>328</v>
      </c>
      <c r="E330" s="18" t="str">
        <f t="shared" si="11"/>
        <v>OK</v>
      </c>
    </row>
    <row r="331" spans="1:5">
      <c r="A331" t="s">
        <v>404</v>
      </c>
      <c r="B331" t="s">
        <v>140</v>
      </c>
      <c r="C331" s="11">
        <v>-0.63270885156585321</v>
      </c>
      <c r="D331" s="14">
        <f t="shared" si="10"/>
        <v>329</v>
      </c>
      <c r="E331" s="18" t="str">
        <f t="shared" si="11"/>
        <v>OK</v>
      </c>
    </row>
    <row r="332" spans="1:5">
      <c r="A332" t="s">
        <v>725</v>
      </c>
      <c r="B332" t="s">
        <v>140</v>
      </c>
      <c r="C332" s="11">
        <v>-0.64321552040310781</v>
      </c>
      <c r="D332" s="14">
        <f t="shared" si="10"/>
        <v>330</v>
      </c>
      <c r="E332" s="18" t="str">
        <f t="shared" si="11"/>
        <v>OK</v>
      </c>
    </row>
    <row r="333" spans="1:5">
      <c r="A333" t="s">
        <v>708</v>
      </c>
      <c r="B333" t="s">
        <v>140</v>
      </c>
      <c r="C333" s="11">
        <v>-0.64526518733403748</v>
      </c>
      <c r="D333" s="14">
        <f t="shared" si="10"/>
        <v>331</v>
      </c>
      <c r="E333" s="18" t="str">
        <f t="shared" si="11"/>
        <v>OK</v>
      </c>
    </row>
    <row r="334" spans="1:5">
      <c r="A334" t="s">
        <v>746</v>
      </c>
      <c r="B334" t="s">
        <v>140</v>
      </c>
      <c r="C334" s="11">
        <v>-0.64746274657258118</v>
      </c>
      <c r="D334" s="14">
        <f t="shared" si="10"/>
        <v>332</v>
      </c>
      <c r="E334" s="18" t="str">
        <f t="shared" si="11"/>
        <v>OK</v>
      </c>
    </row>
    <row r="335" spans="1:5">
      <c r="A335" t="s">
        <v>509</v>
      </c>
      <c r="B335" t="s">
        <v>140</v>
      </c>
      <c r="C335" s="11">
        <v>-0.65263138854739156</v>
      </c>
      <c r="D335" s="14">
        <f t="shared" si="10"/>
        <v>333</v>
      </c>
      <c r="E335" s="18" t="str">
        <f t="shared" si="11"/>
        <v>OK</v>
      </c>
    </row>
    <row r="336" spans="1:5">
      <c r="A336" t="s">
        <v>605</v>
      </c>
      <c r="B336" t="s">
        <v>26</v>
      </c>
      <c r="C336" s="11">
        <v>-0.65887352995526272</v>
      </c>
      <c r="D336" s="14">
        <f t="shared" si="10"/>
        <v>334</v>
      </c>
      <c r="E336" s="18" t="str">
        <f t="shared" si="11"/>
        <v>OK</v>
      </c>
    </row>
    <row r="337" spans="1:5">
      <c r="A337" t="s">
        <v>690</v>
      </c>
      <c r="B337" t="s">
        <v>23</v>
      </c>
      <c r="C337" s="11">
        <v>-0.66589628968751158</v>
      </c>
      <c r="D337" s="14">
        <f t="shared" si="10"/>
        <v>335</v>
      </c>
      <c r="E337" s="18" t="str">
        <f t="shared" si="11"/>
        <v>OK</v>
      </c>
    </row>
    <row r="338" spans="1:5">
      <c r="A338" t="s">
        <v>185</v>
      </c>
      <c r="B338" t="s">
        <v>29</v>
      </c>
      <c r="C338" s="11">
        <v>-0.67071099102849741</v>
      </c>
      <c r="D338" s="14">
        <f t="shared" si="10"/>
        <v>336</v>
      </c>
      <c r="E338" s="18" t="str">
        <f t="shared" si="11"/>
        <v>OK</v>
      </c>
    </row>
    <row r="339" spans="1:5">
      <c r="A339" t="s">
        <v>734</v>
      </c>
      <c r="B339" t="s">
        <v>140</v>
      </c>
      <c r="C339" s="11">
        <v>-0.67122078107023442</v>
      </c>
      <c r="D339" s="14">
        <f t="shared" si="10"/>
        <v>337</v>
      </c>
      <c r="E339" s="18" t="str">
        <f t="shared" si="11"/>
        <v>OK</v>
      </c>
    </row>
    <row r="340" spans="1:5">
      <c r="A340" t="s">
        <v>621</v>
      </c>
      <c r="B340" t="s">
        <v>29</v>
      </c>
      <c r="C340" s="11">
        <v>-0.67353510536407935</v>
      </c>
      <c r="D340" s="14">
        <f t="shared" si="10"/>
        <v>338</v>
      </c>
      <c r="E340" s="18" t="str">
        <f t="shared" si="11"/>
        <v>OK</v>
      </c>
    </row>
    <row r="341" spans="1:5">
      <c r="A341" t="s">
        <v>408</v>
      </c>
      <c r="B341" t="s">
        <v>140</v>
      </c>
      <c r="C341" s="11">
        <v>-0.67638022323746527</v>
      </c>
      <c r="D341" s="14">
        <f t="shared" si="10"/>
        <v>339</v>
      </c>
      <c r="E341" s="18" t="str">
        <f t="shared" si="11"/>
        <v>OK</v>
      </c>
    </row>
    <row r="342" spans="1:5">
      <c r="A342" t="s">
        <v>452</v>
      </c>
      <c r="B342" t="s">
        <v>44</v>
      </c>
      <c r="C342" s="11">
        <v>-0.67926573293266812</v>
      </c>
      <c r="D342" s="14">
        <f t="shared" si="10"/>
        <v>340</v>
      </c>
      <c r="E342" s="18" t="str">
        <f t="shared" si="11"/>
        <v>OK</v>
      </c>
    </row>
    <row r="343" spans="1:5">
      <c r="A343" t="s">
        <v>693</v>
      </c>
      <c r="B343" t="s">
        <v>44</v>
      </c>
      <c r="C343" s="11">
        <v>-0.68252671788136832</v>
      </c>
      <c r="D343" s="14">
        <f t="shared" si="10"/>
        <v>341</v>
      </c>
      <c r="E343" s="18" t="str">
        <f t="shared" si="11"/>
        <v>OK</v>
      </c>
    </row>
    <row r="344" spans="1:5">
      <c r="A344" t="s">
        <v>229</v>
      </c>
      <c r="B344" t="s">
        <v>53</v>
      </c>
      <c r="C344" s="11">
        <v>-0.69460033677875732</v>
      </c>
      <c r="D344" s="14">
        <f t="shared" si="10"/>
        <v>342</v>
      </c>
      <c r="E344" s="18" t="str">
        <f t="shared" si="11"/>
        <v>OK</v>
      </c>
    </row>
    <row r="345" spans="1:5">
      <c r="A345" t="s">
        <v>349</v>
      </c>
      <c r="B345" t="s">
        <v>32</v>
      </c>
      <c r="C345" s="11">
        <v>-0.69653546048726422</v>
      </c>
      <c r="D345" s="14">
        <f t="shared" si="10"/>
        <v>343</v>
      </c>
      <c r="E345" s="18" t="str">
        <f t="shared" si="11"/>
        <v>OK</v>
      </c>
    </row>
    <row r="346" spans="1:5">
      <c r="A346" t="s">
        <v>679</v>
      </c>
      <c r="B346" t="s">
        <v>26</v>
      </c>
      <c r="C346" s="11">
        <v>-0.71790045686834147</v>
      </c>
      <c r="D346" s="14">
        <f t="shared" si="10"/>
        <v>344</v>
      </c>
      <c r="E346" s="18" t="str">
        <f t="shared" si="11"/>
        <v>OK</v>
      </c>
    </row>
    <row r="347" spans="1:5">
      <c r="A347" t="s">
        <v>720</v>
      </c>
      <c r="B347" t="s">
        <v>140</v>
      </c>
      <c r="C347" s="11">
        <v>-0.71972061157133094</v>
      </c>
      <c r="D347" s="14">
        <f t="shared" si="10"/>
        <v>345</v>
      </c>
      <c r="E347" s="18" t="str">
        <f t="shared" si="11"/>
        <v>OK</v>
      </c>
    </row>
    <row r="348" spans="1:5">
      <c r="A348" t="s">
        <v>747</v>
      </c>
      <c r="B348" t="s">
        <v>140</v>
      </c>
      <c r="C348" s="11">
        <v>-0.72219937763070086</v>
      </c>
      <c r="D348" s="14">
        <f t="shared" si="10"/>
        <v>346</v>
      </c>
      <c r="E348" s="18" t="str">
        <f t="shared" si="11"/>
        <v>OK</v>
      </c>
    </row>
    <row r="349" spans="1:5">
      <c r="A349" t="s">
        <v>716</v>
      </c>
      <c r="B349" t="s">
        <v>140</v>
      </c>
      <c r="C349" s="11">
        <v>-0.72505199451792601</v>
      </c>
      <c r="D349" s="14">
        <f t="shared" si="10"/>
        <v>347</v>
      </c>
      <c r="E349" s="18" t="str">
        <f t="shared" si="11"/>
        <v>OK</v>
      </c>
    </row>
    <row r="350" spans="1:5">
      <c r="A350" t="s">
        <v>513</v>
      </c>
      <c r="B350" t="s">
        <v>126</v>
      </c>
      <c r="C350" s="11">
        <v>-0.72989832838452706</v>
      </c>
      <c r="D350" s="14">
        <f t="shared" si="10"/>
        <v>348</v>
      </c>
      <c r="E350" s="18" t="str">
        <f t="shared" si="11"/>
        <v>OK</v>
      </c>
    </row>
    <row r="351" spans="1:5">
      <c r="A351" t="s">
        <v>264</v>
      </c>
      <c r="B351" t="s">
        <v>9</v>
      </c>
      <c r="C351" s="11">
        <v>-0.73092454030676113</v>
      </c>
      <c r="D351" s="14">
        <f t="shared" si="10"/>
        <v>349</v>
      </c>
      <c r="E351" s="18" t="str">
        <f t="shared" si="11"/>
        <v>OK</v>
      </c>
    </row>
    <row r="352" spans="1:5">
      <c r="A352" t="s">
        <v>617</v>
      </c>
      <c r="B352" t="s">
        <v>53</v>
      </c>
      <c r="C352" s="11">
        <v>-0.73415183899959136</v>
      </c>
      <c r="D352" s="14">
        <f t="shared" si="10"/>
        <v>350</v>
      </c>
      <c r="E352" s="18" t="str">
        <f t="shared" si="11"/>
        <v>OK</v>
      </c>
    </row>
    <row r="353" spans="1:5">
      <c r="A353" t="s">
        <v>722</v>
      </c>
      <c r="B353" t="s">
        <v>140</v>
      </c>
      <c r="C353" s="11">
        <v>-0.73759727913835349</v>
      </c>
      <c r="D353" s="14">
        <f t="shared" si="10"/>
        <v>351</v>
      </c>
      <c r="E353" s="18" t="str">
        <f t="shared" si="11"/>
        <v>OK</v>
      </c>
    </row>
    <row r="354" spans="1:5">
      <c r="A354" t="s">
        <v>410</v>
      </c>
      <c r="B354" t="s">
        <v>140</v>
      </c>
      <c r="C354" s="11">
        <v>-0.73985645040302395</v>
      </c>
      <c r="D354" s="14">
        <f t="shared" si="10"/>
        <v>352</v>
      </c>
      <c r="E354" s="18" t="str">
        <f t="shared" si="11"/>
        <v>OK</v>
      </c>
    </row>
    <row r="355" spans="1:5">
      <c r="A355" t="s">
        <v>534</v>
      </c>
      <c r="B355" t="s">
        <v>46</v>
      </c>
      <c r="C355" s="11">
        <v>-0.74247038726468129</v>
      </c>
      <c r="D355" s="14">
        <f t="shared" si="10"/>
        <v>353</v>
      </c>
      <c r="E355" s="18" t="str">
        <f t="shared" si="11"/>
        <v>OK</v>
      </c>
    </row>
    <row r="356" spans="1:5">
      <c r="A356" t="s">
        <v>366</v>
      </c>
      <c r="B356" t="s">
        <v>29</v>
      </c>
      <c r="C356" s="11">
        <v>-0.74525818706558</v>
      </c>
      <c r="D356" s="14">
        <f t="shared" si="10"/>
        <v>354</v>
      </c>
      <c r="E356" s="18" t="str">
        <f t="shared" si="11"/>
        <v>OK</v>
      </c>
    </row>
    <row r="357" spans="1:5">
      <c r="A357" t="s">
        <v>266</v>
      </c>
      <c r="B357" t="s">
        <v>53</v>
      </c>
      <c r="C357" s="11">
        <v>-0.7484219906878431</v>
      </c>
      <c r="D357" s="14">
        <f t="shared" si="10"/>
        <v>355</v>
      </c>
      <c r="E357" s="18" t="str">
        <f t="shared" si="11"/>
        <v>OK</v>
      </c>
    </row>
    <row r="358" spans="1:5">
      <c r="A358" t="s">
        <v>565</v>
      </c>
      <c r="B358" t="s">
        <v>140</v>
      </c>
      <c r="C358" s="11">
        <v>-0.74917905526269923</v>
      </c>
      <c r="D358" s="14">
        <f t="shared" si="10"/>
        <v>356</v>
      </c>
      <c r="E358" s="18" t="str">
        <f t="shared" si="11"/>
        <v>OK</v>
      </c>
    </row>
    <row r="359" spans="1:5">
      <c r="A359" t="s">
        <v>256</v>
      </c>
      <c r="B359" t="s">
        <v>126</v>
      </c>
      <c r="C359" s="11">
        <v>-0.76197392285056487</v>
      </c>
      <c r="D359" s="14">
        <f t="shared" si="10"/>
        <v>357</v>
      </c>
      <c r="E359" s="18" t="str">
        <f t="shared" si="11"/>
        <v>OK</v>
      </c>
    </row>
    <row r="360" spans="1:5">
      <c r="A360" t="s">
        <v>650</v>
      </c>
      <c r="B360" t="s">
        <v>10</v>
      </c>
      <c r="C360" s="11">
        <v>-0.78300826869062956</v>
      </c>
      <c r="D360" s="14">
        <f t="shared" si="10"/>
        <v>358</v>
      </c>
      <c r="E360" s="18" t="str">
        <f t="shared" si="11"/>
        <v>OK</v>
      </c>
    </row>
    <row r="361" spans="1:5">
      <c r="A361" t="s">
        <v>659</v>
      </c>
      <c r="B361" t="s">
        <v>23</v>
      </c>
      <c r="C361" s="11">
        <v>-0.7988484229311561</v>
      </c>
      <c r="D361" s="14">
        <f t="shared" si="10"/>
        <v>359</v>
      </c>
      <c r="E361" s="18" t="str">
        <f t="shared" si="11"/>
        <v>OK</v>
      </c>
    </row>
    <row r="362" spans="1:5">
      <c r="A362" t="s">
        <v>735</v>
      </c>
      <c r="B362" t="s">
        <v>140</v>
      </c>
      <c r="C362" s="11">
        <v>-0.80768674019572428</v>
      </c>
      <c r="D362" s="14">
        <f t="shared" si="10"/>
        <v>360</v>
      </c>
      <c r="E362" s="18" t="str">
        <f t="shared" si="11"/>
        <v>OK</v>
      </c>
    </row>
    <row r="363" spans="1:5">
      <c r="A363" t="s">
        <v>743</v>
      </c>
      <c r="B363" t="s">
        <v>140</v>
      </c>
      <c r="C363" s="11">
        <v>-0.81862350396825578</v>
      </c>
      <c r="D363" s="14">
        <f t="shared" si="10"/>
        <v>361</v>
      </c>
      <c r="E363" s="18" t="str">
        <f t="shared" si="11"/>
        <v>OK</v>
      </c>
    </row>
    <row r="364" spans="1:5">
      <c r="A364" t="s">
        <v>455</v>
      </c>
      <c r="B364" t="s">
        <v>32</v>
      </c>
      <c r="C364" s="11">
        <v>-0.84503831150071962</v>
      </c>
      <c r="D364" s="14">
        <f t="shared" si="10"/>
        <v>362</v>
      </c>
      <c r="E364" s="18" t="str">
        <f t="shared" si="11"/>
        <v>OK</v>
      </c>
    </row>
    <row r="365" spans="1:5">
      <c r="A365" t="s">
        <v>484</v>
      </c>
      <c r="B365" t="s">
        <v>140</v>
      </c>
      <c r="C365" s="11">
        <v>-0.86217661590865979</v>
      </c>
      <c r="D365" s="14">
        <f t="shared" si="10"/>
        <v>363</v>
      </c>
      <c r="E365" s="18" t="str">
        <f t="shared" si="11"/>
        <v>OK</v>
      </c>
    </row>
    <row r="366" spans="1:5">
      <c r="A366" t="s">
        <v>191</v>
      </c>
      <c r="B366" t="s">
        <v>10</v>
      </c>
      <c r="C366" s="11">
        <v>-0.86939766649103511</v>
      </c>
      <c r="D366" s="14">
        <f t="shared" si="10"/>
        <v>364</v>
      </c>
      <c r="E366" s="18" t="str">
        <f t="shared" si="11"/>
        <v>OK</v>
      </c>
    </row>
    <row r="367" spans="1:5">
      <c r="A367" t="s">
        <v>739</v>
      </c>
      <c r="B367" t="s">
        <v>140</v>
      </c>
      <c r="C367" s="11">
        <v>-0.88952608525277743</v>
      </c>
      <c r="D367" s="14">
        <f t="shared" si="10"/>
        <v>365</v>
      </c>
      <c r="E367" s="18" t="str">
        <f t="shared" si="11"/>
        <v>OK</v>
      </c>
    </row>
    <row r="368" spans="1:5">
      <c r="A368" t="s">
        <v>254</v>
      </c>
      <c r="B368" t="s">
        <v>140</v>
      </c>
      <c r="C368" s="11">
        <v>-0.89598298247001418</v>
      </c>
      <c r="D368" s="14">
        <f t="shared" si="10"/>
        <v>366</v>
      </c>
      <c r="E368" s="18" t="str">
        <f t="shared" si="11"/>
        <v>OK</v>
      </c>
    </row>
    <row r="369" spans="1:5">
      <c r="A369" t="s">
        <v>744</v>
      </c>
      <c r="B369" t="s">
        <v>140</v>
      </c>
      <c r="C369" s="11">
        <v>-0.92507808752134513</v>
      </c>
      <c r="D369" s="14">
        <f t="shared" si="10"/>
        <v>367</v>
      </c>
      <c r="E369" s="18" t="str">
        <f t="shared" si="11"/>
        <v>OK</v>
      </c>
    </row>
    <row r="370" spans="1:5">
      <c r="A370" t="s">
        <v>505</v>
      </c>
      <c r="B370" t="s">
        <v>140</v>
      </c>
      <c r="C370" s="11">
        <v>-0.93083558711253078</v>
      </c>
      <c r="D370" s="14">
        <f t="shared" si="10"/>
        <v>368</v>
      </c>
      <c r="E370" s="18" t="str">
        <f t="shared" si="11"/>
        <v>OK</v>
      </c>
    </row>
    <row r="371" spans="1:5">
      <c r="A371" t="s">
        <v>224</v>
      </c>
      <c r="B371" t="s">
        <v>23</v>
      </c>
      <c r="C371" s="11">
        <v>-0.93531118974008431</v>
      </c>
      <c r="D371" s="14">
        <f t="shared" si="10"/>
        <v>369</v>
      </c>
      <c r="E371" s="18" t="str">
        <f t="shared" si="11"/>
        <v>OK</v>
      </c>
    </row>
    <row r="372" spans="1:5">
      <c r="A372" t="s">
        <v>687</v>
      </c>
      <c r="B372" t="s">
        <v>9</v>
      </c>
      <c r="C372" s="11">
        <v>-0.96128398283612604</v>
      </c>
      <c r="D372" s="14">
        <f t="shared" si="10"/>
        <v>370</v>
      </c>
      <c r="E372" s="18" t="str">
        <f t="shared" si="11"/>
        <v>OK</v>
      </c>
    </row>
    <row r="373" spans="1:5">
      <c r="A373" t="s">
        <v>481</v>
      </c>
      <c r="B373" t="s">
        <v>126</v>
      </c>
      <c r="C373" s="11">
        <v>-0.96774569884399297</v>
      </c>
      <c r="D373" s="14">
        <f t="shared" si="10"/>
        <v>371</v>
      </c>
      <c r="E373" s="18" t="str">
        <f t="shared" si="11"/>
        <v>OK</v>
      </c>
    </row>
    <row r="374" spans="1:5">
      <c r="A374" t="s">
        <v>136</v>
      </c>
      <c r="B374" t="s">
        <v>140</v>
      </c>
      <c r="C374" s="11">
        <v>-0.96980571847599728</v>
      </c>
      <c r="D374" s="14">
        <f t="shared" si="10"/>
        <v>372</v>
      </c>
      <c r="E374" s="18" t="str">
        <f t="shared" si="11"/>
        <v>OK</v>
      </c>
    </row>
    <row r="375" spans="1:5">
      <c r="A375" t="s">
        <v>321</v>
      </c>
      <c r="B375" t="s">
        <v>140</v>
      </c>
      <c r="C375" s="11">
        <v>-0.97341168768498587</v>
      </c>
      <c r="D375" s="14">
        <f t="shared" si="10"/>
        <v>373</v>
      </c>
      <c r="E375" s="18" t="str">
        <f t="shared" si="11"/>
        <v>OK</v>
      </c>
    </row>
    <row r="376" spans="1:5">
      <c r="A376" t="s">
        <v>490</v>
      </c>
      <c r="B376" t="s">
        <v>140</v>
      </c>
      <c r="C376" s="11">
        <v>-1.0199762173415727</v>
      </c>
      <c r="D376" s="14">
        <f t="shared" si="10"/>
        <v>374</v>
      </c>
      <c r="E376" s="18" t="str">
        <f t="shared" si="11"/>
        <v>OK</v>
      </c>
    </row>
    <row r="377" spans="1:5">
      <c r="A377" t="s">
        <v>384</v>
      </c>
      <c r="B377" t="s">
        <v>29</v>
      </c>
      <c r="C377" s="11">
        <v>-1.0314558176651953</v>
      </c>
      <c r="D377" s="14">
        <f t="shared" si="10"/>
        <v>375</v>
      </c>
      <c r="E377" s="18" t="str">
        <f t="shared" si="11"/>
        <v>OK</v>
      </c>
    </row>
    <row r="378" spans="1:5">
      <c r="A378" t="s">
        <v>322</v>
      </c>
      <c r="B378" t="s">
        <v>140</v>
      </c>
      <c r="C378" s="11">
        <v>-1.0722935135716807</v>
      </c>
      <c r="D378" s="14">
        <f t="shared" si="10"/>
        <v>376</v>
      </c>
      <c r="E378" s="18" t="str">
        <f t="shared" si="11"/>
        <v>OK</v>
      </c>
    </row>
    <row r="379" spans="1:5">
      <c r="A379" t="s">
        <v>318</v>
      </c>
      <c r="B379" t="s">
        <v>140</v>
      </c>
      <c r="C379" s="11">
        <v>-1.0863961649044753</v>
      </c>
      <c r="D379" s="14">
        <f t="shared" si="10"/>
        <v>377</v>
      </c>
      <c r="E379" s="18" t="str">
        <f t="shared" si="11"/>
        <v>OK</v>
      </c>
    </row>
    <row r="380" spans="1:5">
      <c r="A380" t="s">
        <v>262</v>
      </c>
      <c r="B380" t="s">
        <v>9</v>
      </c>
      <c r="C380" s="11">
        <v>-1.0869495243517098</v>
      </c>
      <c r="D380" s="14">
        <f t="shared" si="10"/>
        <v>378</v>
      </c>
      <c r="E380" s="18" t="str">
        <f t="shared" si="11"/>
        <v>OK</v>
      </c>
    </row>
    <row r="381" spans="1:5">
      <c r="A381" t="s">
        <v>736</v>
      </c>
      <c r="B381" t="s">
        <v>140</v>
      </c>
      <c r="C381" s="11">
        <v>-1.0908350469634907</v>
      </c>
      <c r="D381" s="14">
        <f t="shared" si="10"/>
        <v>379</v>
      </c>
      <c r="E381" s="18" t="str">
        <f t="shared" si="11"/>
        <v>OK</v>
      </c>
    </row>
    <row r="382" spans="1:5">
      <c r="A382" t="s">
        <v>233</v>
      </c>
      <c r="B382" t="s">
        <v>23</v>
      </c>
      <c r="C382" s="11">
        <v>-1.1048812332715088</v>
      </c>
      <c r="D382" s="14">
        <f t="shared" si="10"/>
        <v>380</v>
      </c>
      <c r="E382" s="18" t="str">
        <f t="shared" si="11"/>
        <v>OK</v>
      </c>
    </row>
    <row r="383" spans="1:5">
      <c r="A383" t="s">
        <v>491</v>
      </c>
      <c r="B383" t="s">
        <v>140</v>
      </c>
      <c r="C383" s="11">
        <v>-1.1098959824028471</v>
      </c>
      <c r="D383" s="14">
        <f t="shared" si="10"/>
        <v>381</v>
      </c>
      <c r="E383" s="18" t="str">
        <f t="shared" si="11"/>
        <v>OK</v>
      </c>
    </row>
    <row r="384" spans="1:5">
      <c r="A384" t="s">
        <v>68</v>
      </c>
      <c r="B384" t="s">
        <v>32</v>
      </c>
      <c r="C384" s="11">
        <v>-1.1101975786227769</v>
      </c>
      <c r="D384" s="14">
        <f t="shared" si="10"/>
        <v>382</v>
      </c>
      <c r="E384" s="18" t="str">
        <f t="shared" si="11"/>
        <v>OK</v>
      </c>
    </row>
    <row r="385" spans="1:5">
      <c r="A385" t="s">
        <v>193</v>
      </c>
      <c r="B385" t="s">
        <v>140</v>
      </c>
      <c r="C385" s="11">
        <v>-1.1395140652785314</v>
      </c>
      <c r="D385" s="14">
        <f t="shared" si="10"/>
        <v>383</v>
      </c>
      <c r="E385" s="18" t="str">
        <f t="shared" si="11"/>
        <v>OK</v>
      </c>
    </row>
    <row r="386" spans="1:5">
      <c r="A386" t="s">
        <v>314</v>
      </c>
      <c r="B386" t="s">
        <v>46</v>
      </c>
      <c r="C386" s="11">
        <v>-1.1528681408149679</v>
      </c>
      <c r="D386" s="14">
        <f t="shared" si="10"/>
        <v>384</v>
      </c>
      <c r="E386" s="18" t="str">
        <f t="shared" si="11"/>
        <v>OK</v>
      </c>
    </row>
    <row r="387" spans="1:5">
      <c r="A387" t="s">
        <v>558</v>
      </c>
      <c r="B387" t="s">
        <v>140</v>
      </c>
      <c r="C387" s="11">
        <v>-1.1685863187180801</v>
      </c>
      <c r="D387" s="14">
        <f t="shared" ref="D387:D450" si="12">RANK(C387,$C$3:$C$402)</f>
        <v>385</v>
      </c>
      <c r="E387" s="18" t="str">
        <f t="shared" ref="E387:E402" si="13">IF(A387=A386,1,"OK")</f>
        <v>OK</v>
      </c>
    </row>
    <row r="388" spans="1:5">
      <c r="A388" t="s">
        <v>324</v>
      </c>
      <c r="B388" t="s">
        <v>140</v>
      </c>
      <c r="C388" s="11">
        <v>-1.1782539136060146</v>
      </c>
      <c r="D388" s="14">
        <f t="shared" si="12"/>
        <v>386</v>
      </c>
      <c r="E388" s="18" t="str">
        <f t="shared" si="13"/>
        <v>OK</v>
      </c>
    </row>
    <row r="389" spans="1:5">
      <c r="A389" t="s">
        <v>326</v>
      </c>
      <c r="B389" t="s">
        <v>140</v>
      </c>
      <c r="C389" s="11">
        <v>-1.2673047090195508</v>
      </c>
      <c r="D389" s="14">
        <f t="shared" si="12"/>
        <v>387</v>
      </c>
      <c r="E389" s="18" t="str">
        <f t="shared" si="13"/>
        <v>OK</v>
      </c>
    </row>
    <row r="390" spans="1:5">
      <c r="A390" t="s">
        <v>538</v>
      </c>
      <c r="B390" t="s">
        <v>126</v>
      </c>
      <c r="C390" s="11">
        <v>-1.3260444361954951</v>
      </c>
      <c r="D390" s="14">
        <f t="shared" si="12"/>
        <v>388</v>
      </c>
      <c r="E390" s="18" t="str">
        <f t="shared" si="13"/>
        <v>OK</v>
      </c>
    </row>
    <row r="391" spans="1:5">
      <c r="A391" t="s">
        <v>74</v>
      </c>
      <c r="B391" t="s">
        <v>23</v>
      </c>
      <c r="C391" s="11">
        <v>-1.358825698329958</v>
      </c>
      <c r="D391" s="14">
        <f t="shared" si="12"/>
        <v>389</v>
      </c>
      <c r="E391" s="18" t="str">
        <f t="shared" si="13"/>
        <v>OK</v>
      </c>
    </row>
    <row r="392" spans="1:5">
      <c r="A392" t="s">
        <v>92</v>
      </c>
      <c r="B392" t="s">
        <v>9</v>
      </c>
      <c r="C392" s="11">
        <v>-1.3735526968158187</v>
      </c>
      <c r="D392" s="14">
        <f t="shared" si="12"/>
        <v>390</v>
      </c>
      <c r="E392" s="18" t="str">
        <f t="shared" si="13"/>
        <v>OK</v>
      </c>
    </row>
    <row r="393" spans="1:5">
      <c r="A393" t="s">
        <v>748</v>
      </c>
      <c r="B393" t="s">
        <v>140</v>
      </c>
      <c r="C393" s="11">
        <v>-1.3780137310448008</v>
      </c>
      <c r="D393" s="14">
        <f t="shared" si="12"/>
        <v>391</v>
      </c>
      <c r="E393" s="18" t="str">
        <f t="shared" si="13"/>
        <v>OK</v>
      </c>
    </row>
    <row r="394" spans="1:5">
      <c r="A394" t="s">
        <v>319</v>
      </c>
      <c r="B394" t="s">
        <v>140</v>
      </c>
      <c r="C394" s="11">
        <v>-1.3886534556510783</v>
      </c>
      <c r="D394" s="14">
        <f t="shared" si="12"/>
        <v>392</v>
      </c>
      <c r="E394" s="18" t="str">
        <f t="shared" si="13"/>
        <v>OK</v>
      </c>
    </row>
    <row r="395" spans="1:5">
      <c r="A395" t="s">
        <v>128</v>
      </c>
      <c r="B395" t="s">
        <v>126</v>
      </c>
      <c r="C395" s="11">
        <v>-1.3970437873332606</v>
      </c>
      <c r="D395" s="14">
        <f t="shared" si="12"/>
        <v>393</v>
      </c>
      <c r="E395" s="18" t="str">
        <f t="shared" si="13"/>
        <v>OK</v>
      </c>
    </row>
    <row r="396" spans="1:5">
      <c r="A396" t="s">
        <v>96</v>
      </c>
      <c r="B396" t="s">
        <v>44</v>
      </c>
      <c r="C396" s="11">
        <v>-1.4072569522166865</v>
      </c>
      <c r="D396" s="14">
        <f t="shared" si="12"/>
        <v>394</v>
      </c>
      <c r="E396" s="18" t="str">
        <f t="shared" si="13"/>
        <v>OK</v>
      </c>
    </row>
    <row r="397" spans="1:5">
      <c r="A397" t="s">
        <v>150</v>
      </c>
      <c r="B397" t="s">
        <v>140</v>
      </c>
      <c r="C397" s="11">
        <v>-1.5421955852921143</v>
      </c>
      <c r="D397" s="14">
        <f t="shared" si="12"/>
        <v>395</v>
      </c>
      <c r="E397" s="18" t="str">
        <f t="shared" si="13"/>
        <v>OK</v>
      </c>
    </row>
    <row r="398" spans="1:5">
      <c r="A398" t="s">
        <v>61</v>
      </c>
      <c r="B398" t="s">
        <v>44</v>
      </c>
      <c r="C398" s="11">
        <v>-1.7765825045250365</v>
      </c>
      <c r="D398" s="14">
        <f t="shared" si="12"/>
        <v>396</v>
      </c>
      <c r="E398" s="18" t="str">
        <f t="shared" si="13"/>
        <v>OK</v>
      </c>
    </row>
    <row r="399" spans="1:5">
      <c r="A399" t="s">
        <v>168</v>
      </c>
      <c r="B399" t="s">
        <v>126</v>
      </c>
      <c r="C399" s="11">
        <v>-2.0020928403394231</v>
      </c>
      <c r="D399" s="14">
        <f t="shared" si="12"/>
        <v>397</v>
      </c>
      <c r="E399" s="18" t="str">
        <f t="shared" si="13"/>
        <v>OK</v>
      </c>
    </row>
    <row r="400" spans="1:5">
      <c r="A400" t="s">
        <v>127</v>
      </c>
      <c r="B400" t="s">
        <v>126</v>
      </c>
      <c r="C400" s="11">
        <v>-2.1401879950652325</v>
      </c>
      <c r="D400" s="14">
        <f t="shared" si="12"/>
        <v>398</v>
      </c>
      <c r="E400" s="18" t="str">
        <f t="shared" si="13"/>
        <v>OK</v>
      </c>
    </row>
    <row r="401" spans="1:5">
      <c r="A401" t="s">
        <v>172</v>
      </c>
      <c r="B401" t="s">
        <v>46</v>
      </c>
      <c r="C401" s="11">
        <v>-2.4431792599404205</v>
      </c>
      <c r="D401" s="14">
        <f t="shared" si="12"/>
        <v>399</v>
      </c>
      <c r="E401" s="18" t="str">
        <f t="shared" si="13"/>
        <v>OK</v>
      </c>
    </row>
    <row r="402" spans="1:5">
      <c r="A402" t="s">
        <v>64</v>
      </c>
      <c r="B402" t="s">
        <v>23</v>
      </c>
      <c r="C402" s="11">
        <v>-2.8117905635352383</v>
      </c>
      <c r="D402" s="14">
        <f t="shared" si="12"/>
        <v>400</v>
      </c>
      <c r="E402" s="18" t="str">
        <f t="shared" si="13"/>
        <v>OK</v>
      </c>
    </row>
  </sheetData>
  <sortState ref="A3:E402">
    <sortCondition descending="1" ref="C3:C40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V76"/>
  <sheetViews>
    <sheetView tabSelected="1" workbookViewId="0">
      <selection activeCell="F10" sqref="F10"/>
    </sheetView>
  </sheetViews>
  <sheetFormatPr defaultRowHeight="15"/>
  <cols>
    <col min="1" max="1" width="5.85546875" bestFit="1" customWidth="1"/>
    <col min="2" max="3" width="6.7109375" bestFit="1" customWidth="1"/>
    <col min="4" max="4" width="3.85546875" bestFit="1" customWidth="1"/>
    <col min="5" max="5" width="7.42578125" bestFit="1" customWidth="1"/>
    <col min="6" max="6" width="5.42578125" bestFit="1" customWidth="1"/>
    <col min="8" max="8" width="4.140625" bestFit="1" customWidth="1"/>
    <col min="9" max="10" width="6.7109375" bestFit="1" customWidth="1"/>
    <col min="11" max="11" width="3.85546875" bestFit="1" customWidth="1"/>
    <col min="12" max="12" width="5.85546875" bestFit="1" customWidth="1"/>
    <col min="13" max="13" width="5.42578125" bestFit="1" customWidth="1"/>
    <col min="15" max="15" width="5.28515625" bestFit="1" customWidth="1"/>
    <col min="16" max="16" width="4.140625" bestFit="1" customWidth="1"/>
    <col min="17" max="17" width="21" bestFit="1" customWidth="1"/>
    <col min="19" max="19" width="5.85546875" customWidth="1"/>
    <col min="20" max="20" width="5.85546875" bestFit="1" customWidth="1"/>
  </cols>
  <sheetData>
    <row r="1" spans="1:22">
      <c r="I1" s="20" t="s">
        <v>639</v>
      </c>
      <c r="J1" s="20" t="s">
        <v>638</v>
      </c>
    </row>
    <row r="2" spans="1:22">
      <c r="B2">
        <f>SUM(B4:B27)</f>
        <v>25</v>
      </c>
      <c r="C2">
        <f>SUM(C4:C27)</f>
        <v>23</v>
      </c>
      <c r="I2">
        <f>SUM(I4:I15)</f>
        <v>38</v>
      </c>
      <c r="J2">
        <f>SUM(J4:J15)</f>
        <v>52</v>
      </c>
      <c r="R2">
        <v>4</v>
      </c>
      <c r="S2">
        <v>3</v>
      </c>
      <c r="T2">
        <v>30</v>
      </c>
    </row>
    <row r="3" spans="1:22" s="12" customFormat="1">
      <c r="A3" s="12" t="s">
        <v>2</v>
      </c>
      <c r="B3" s="12" t="s">
        <v>201</v>
      </c>
      <c r="C3" s="12" t="s">
        <v>202</v>
      </c>
      <c r="D3" s="12" t="s">
        <v>203</v>
      </c>
      <c r="E3" s="12" t="s">
        <v>208</v>
      </c>
      <c r="F3" s="12" t="s">
        <v>340</v>
      </c>
      <c r="H3" s="12" t="s">
        <v>3</v>
      </c>
      <c r="I3" s="12" t="s">
        <v>201</v>
      </c>
      <c r="J3" s="12" t="s">
        <v>202</v>
      </c>
      <c r="K3" s="12" t="s">
        <v>203</v>
      </c>
      <c r="L3" s="12" t="s">
        <v>204</v>
      </c>
      <c r="M3" s="12" t="s">
        <v>340</v>
      </c>
      <c r="O3" s="12" t="s">
        <v>207</v>
      </c>
      <c r="P3" s="12" t="s">
        <v>3</v>
      </c>
      <c r="Q3" s="12" t="s">
        <v>1</v>
      </c>
      <c r="R3" s="12" t="s">
        <v>2</v>
      </c>
      <c r="S3" s="12" t="s">
        <v>4</v>
      </c>
      <c r="T3" s="12" t="s">
        <v>204</v>
      </c>
      <c r="U3" s="12" t="s">
        <v>0</v>
      </c>
      <c r="V3" s="12" t="s">
        <v>440</v>
      </c>
    </row>
    <row r="4" spans="1:22">
      <c r="A4" s="17" t="s">
        <v>25</v>
      </c>
      <c r="B4">
        <f t="shared" ref="B4:B27" si="0">COUNTIF($R$4:$R$28,A4)</f>
        <v>2</v>
      </c>
      <c r="C4">
        <f t="shared" ref="C4:C27" si="1">COUNTIF($R$29:$R$53,A4)</f>
        <v>5</v>
      </c>
      <c r="D4">
        <f t="shared" ref="D4:D27" si="2">B4+C4</f>
        <v>7</v>
      </c>
      <c r="E4">
        <f t="shared" ref="E4:E27" ca="1" si="3">SUMIF($R$4:$R$54,A4,$T$4:$T$53)</f>
        <v>41</v>
      </c>
      <c r="F4" s="16">
        <f t="shared" ref="F4:F27" ca="1" si="4">IF(D4=0,0,E4/D4)</f>
        <v>5.8571428571428568</v>
      </c>
      <c r="H4" t="s">
        <v>32</v>
      </c>
      <c r="I4">
        <f>COUNTIF($P$4:$P$41,H4)</f>
        <v>3</v>
      </c>
      <c r="J4">
        <f>COUNTIF($P$11:$P$62,H4)</f>
        <v>3</v>
      </c>
      <c r="K4">
        <f>I4+J4</f>
        <v>6</v>
      </c>
      <c r="L4">
        <f ca="1">SUMIF($P$6:$P$68,H4,$T$4:$T$53)</f>
        <v>-43</v>
      </c>
      <c r="M4" s="16">
        <f ca="1">IF(K4=0,0,L4/K4)</f>
        <v>-7.166666666666667</v>
      </c>
      <c r="O4">
        <v>1</v>
      </c>
      <c r="P4" s="17" t="s">
        <v>126</v>
      </c>
      <c r="Q4" s="17" t="s">
        <v>144</v>
      </c>
      <c r="R4" t="str">
        <f>IF(OR($P4="SP",$P4="CL",$P4="MR"),VLOOKUP($Q4,P!$B$3:$E$203,R$2,FALSE),VLOOKUP($Q4,B!$B$3:$E$203,R$2,FALSE))</f>
        <v>FLA</v>
      </c>
      <c r="S4">
        <f>IF(OR($P4="SP",$P4="CL",$P4="MR"),VLOOKUP($Q4,P!$B$3:$E$203,S$2,FALSE),VLOOKUP($Q4,B!$B$3:$E$203,S$2,FALSE))</f>
        <v>29</v>
      </c>
      <c r="T4">
        <f>$T$2+1-O4</f>
        <v>30</v>
      </c>
      <c r="U4">
        <f>O4</f>
        <v>1</v>
      </c>
    </row>
    <row r="5" spans="1:22">
      <c r="A5" s="17" t="s">
        <v>39</v>
      </c>
      <c r="B5">
        <f t="shared" si="0"/>
        <v>2</v>
      </c>
      <c r="C5">
        <f t="shared" si="1"/>
        <v>1</v>
      </c>
      <c r="D5">
        <f t="shared" si="2"/>
        <v>3</v>
      </c>
      <c r="E5">
        <f t="shared" ca="1" si="3"/>
        <v>40</v>
      </c>
      <c r="F5" s="16">
        <f t="shared" ca="1" si="4"/>
        <v>13.333333333333334</v>
      </c>
      <c r="H5" t="s">
        <v>23</v>
      </c>
      <c r="I5">
        <f>COUNTIF($P$4:$P$41,H5)</f>
        <v>4</v>
      </c>
      <c r="J5">
        <f>COUNTIF($P$11:$P$62,H5)</f>
        <v>6</v>
      </c>
      <c r="K5">
        <f>I5+J5</f>
        <v>10</v>
      </c>
      <c r="L5">
        <f ca="1">SUMIF($P$6:$P$68,H5,$T$4:$T$53)</f>
        <v>35</v>
      </c>
      <c r="M5" s="16">
        <f t="shared" ref="M5:M15" ca="1" si="5">IF(K5=0,0,L5/K5)</f>
        <v>3.5</v>
      </c>
      <c r="O5">
        <v>2</v>
      </c>
      <c r="P5" s="17" t="s">
        <v>126</v>
      </c>
      <c r="Q5" s="17" t="s">
        <v>519</v>
      </c>
      <c r="R5" t="str">
        <f>IF(OR($P5="SP",$P5="CL",$P5="MR"),VLOOKUP($Q5,P!$B$3:$E$203,R$2,FALSE),VLOOKUP($Q5,B!$B$3:$E$203,R$2,FALSE))</f>
        <v>YUM</v>
      </c>
      <c r="S5">
        <f>IF(OR($P5="SP",$P5="CL",$P5="MR"),VLOOKUP($Q5,P!$B$3:$E$203,S$2,FALSE),VLOOKUP($Q5,B!$B$3:$E$203,S$2,FALSE))</f>
        <v>25</v>
      </c>
      <c r="T5">
        <f t="shared" ref="T5:T7" si="6">$T$2+1-O5</f>
        <v>29</v>
      </c>
      <c r="U5">
        <f t="shared" ref="U5:U7" si="7">O5</f>
        <v>2</v>
      </c>
    </row>
    <row r="6" spans="1:22">
      <c r="A6" s="17" t="s">
        <v>90</v>
      </c>
      <c r="B6">
        <f t="shared" si="0"/>
        <v>2</v>
      </c>
      <c r="C6">
        <f t="shared" si="1"/>
        <v>1</v>
      </c>
      <c r="D6">
        <f t="shared" si="2"/>
        <v>3</v>
      </c>
      <c r="E6">
        <f t="shared" ca="1" si="3"/>
        <v>27</v>
      </c>
      <c r="F6" s="16">
        <f t="shared" ca="1" si="4"/>
        <v>9</v>
      </c>
      <c r="H6" t="s">
        <v>9</v>
      </c>
      <c r="I6">
        <f>COUNTIF($P$4:$P$41,H6)</f>
        <v>2</v>
      </c>
      <c r="J6">
        <f>COUNTIF($P$11:$P$62,H6)</f>
        <v>3</v>
      </c>
      <c r="K6">
        <f t="shared" ref="K6:K15" si="8">I6+J6</f>
        <v>5</v>
      </c>
      <c r="L6">
        <f ca="1">SUMIF($P$6:$P$68,H6,$T$4:$T$53)</f>
        <v>8</v>
      </c>
      <c r="M6" s="16">
        <f t="shared" ca="1" si="5"/>
        <v>1.6</v>
      </c>
      <c r="O6">
        <v>3</v>
      </c>
      <c r="P6" s="17" t="s">
        <v>126</v>
      </c>
      <c r="Q6" s="17" t="s">
        <v>125</v>
      </c>
      <c r="R6" t="str">
        <f>IF(OR($P6="SP",$P6="CL",$P6="MR"),VLOOKUP($Q6,P!$B$3:$E$203,R$2,FALSE),VLOOKUP($Q6,B!$B$3:$E$203,R$2,FALSE))</f>
        <v>BAK</v>
      </c>
      <c r="S6">
        <f>IF(OR($P6="SP",$P6="CL",$P6="MR"),VLOOKUP($Q6,P!$B$3:$E$203,S$2,FALSE),VLOOKUP($Q6,B!$B$3:$E$203,S$2,FALSE))</f>
        <v>33</v>
      </c>
      <c r="T6">
        <f t="shared" si="6"/>
        <v>28</v>
      </c>
      <c r="U6">
        <f t="shared" si="7"/>
        <v>3</v>
      </c>
    </row>
    <row r="7" spans="1:22">
      <c r="A7" s="17" t="s">
        <v>205</v>
      </c>
      <c r="B7">
        <f t="shared" si="0"/>
        <v>1</v>
      </c>
      <c r="C7">
        <f t="shared" si="1"/>
        <v>1</v>
      </c>
      <c r="D7">
        <f t="shared" si="2"/>
        <v>2</v>
      </c>
      <c r="E7">
        <f t="shared" ca="1" si="3"/>
        <v>28</v>
      </c>
      <c r="F7" s="16">
        <f t="shared" ca="1" si="4"/>
        <v>14</v>
      </c>
      <c r="H7" t="s">
        <v>10</v>
      </c>
      <c r="I7">
        <f>COUNTIF($P$4:$P$41,H7)</f>
        <v>3</v>
      </c>
      <c r="J7">
        <f>COUNTIF($P$11:$P$62,H7)</f>
        <v>3</v>
      </c>
      <c r="K7">
        <f t="shared" si="8"/>
        <v>6</v>
      </c>
      <c r="L7">
        <f ca="1">SUMIF($P$6:$P$68,H7,$T$4:$T$53)</f>
        <v>34</v>
      </c>
      <c r="M7" s="16">
        <f t="shared" ca="1" si="5"/>
        <v>5.666666666666667</v>
      </c>
      <c r="O7">
        <v>4</v>
      </c>
      <c r="P7" s="17" t="s">
        <v>23</v>
      </c>
      <c r="Q7" s="17" t="s">
        <v>442</v>
      </c>
      <c r="R7" t="str">
        <f>IF(OR($P7="SP",$P7="CL",$P7="MR"),VLOOKUP($Q7,P!$B$3:$E$203,R$2,FALSE),VLOOKUP($Q7,B!$B$3:$E$203,R$2,FALSE))</f>
        <v>REN</v>
      </c>
      <c r="S7">
        <f>IF(OR($P7="SP",$P7="CL",$P7="MR"),VLOOKUP($Q7,P!$B$3:$E$203,S$2,FALSE),VLOOKUP($Q7,B!$B$3:$E$203,S$2,FALSE))</f>
        <v>27</v>
      </c>
      <c r="T7">
        <f t="shared" si="6"/>
        <v>27</v>
      </c>
      <c r="U7">
        <f t="shared" si="7"/>
        <v>4</v>
      </c>
    </row>
    <row r="8" spans="1:22">
      <c r="A8" s="17" t="s">
        <v>77</v>
      </c>
      <c r="B8">
        <f t="shared" si="0"/>
        <v>3</v>
      </c>
      <c r="C8">
        <f t="shared" si="1"/>
        <v>2</v>
      </c>
      <c r="D8">
        <f t="shared" si="2"/>
        <v>5</v>
      </c>
      <c r="E8">
        <f t="shared" ca="1" si="3"/>
        <v>52</v>
      </c>
      <c r="F8" s="16">
        <f t="shared" ca="1" si="4"/>
        <v>10.4</v>
      </c>
      <c r="H8" t="s">
        <v>44</v>
      </c>
      <c r="I8">
        <f>COUNTIF($P$4:$P$41,H8)</f>
        <v>3</v>
      </c>
      <c r="J8">
        <f>COUNTIF($P$11:$P$62,H8)</f>
        <v>3</v>
      </c>
      <c r="K8">
        <f t="shared" si="8"/>
        <v>6</v>
      </c>
      <c r="L8">
        <f ca="1">SUMIF($P$6:$P$68,H8,$T$4:$T$53)</f>
        <v>68</v>
      </c>
      <c r="M8" s="16">
        <f t="shared" ca="1" si="5"/>
        <v>11.333333333333334</v>
      </c>
      <c r="O8">
        <v>5</v>
      </c>
      <c r="P8" t="s">
        <v>53</v>
      </c>
      <c r="Q8" t="s">
        <v>449</v>
      </c>
      <c r="R8" t="str">
        <f>IF(OR($P8="SP",$P8="CL",$P8="MR"),VLOOKUP($Q8,P!$B$3:$E$203,R$2,FALSE),VLOOKUP($Q8,B!$B$3:$E$203,R$2,FALSE))</f>
        <v>OMA</v>
      </c>
      <c r="S8">
        <f>IF(OR($P8="SP",$P8="CL",$P8="MR"),VLOOKUP($Q8,P!$B$3:$E$203,S$2,FALSE),VLOOKUP($Q8,B!$B$3:$E$203,S$2,FALSE))</f>
        <v>26</v>
      </c>
      <c r="T8">
        <f t="shared" ref="T8" si="9">$T$2+1-O8</f>
        <v>26</v>
      </c>
      <c r="U8">
        <f t="shared" ref="U8" si="10">O8</f>
        <v>5</v>
      </c>
    </row>
    <row r="9" spans="1:22">
      <c r="A9" s="17" t="s">
        <v>81</v>
      </c>
      <c r="B9">
        <f t="shared" si="0"/>
        <v>0</v>
      </c>
      <c r="C9">
        <f t="shared" si="1"/>
        <v>3</v>
      </c>
      <c r="D9">
        <f t="shared" si="2"/>
        <v>3</v>
      </c>
      <c r="E9">
        <f t="shared" ca="1" si="3"/>
        <v>3</v>
      </c>
      <c r="F9" s="16">
        <f t="shared" ca="1" si="4"/>
        <v>1</v>
      </c>
      <c r="H9" t="s">
        <v>26</v>
      </c>
      <c r="I9">
        <f>COUNTIF($P$4:$P$41,H9)</f>
        <v>2</v>
      </c>
      <c r="J9">
        <f>COUNTIF($P$11:$P$62,H9)</f>
        <v>4</v>
      </c>
      <c r="K9">
        <f t="shared" si="8"/>
        <v>6</v>
      </c>
      <c r="L9">
        <f ca="1">SUMIF($P$6:$P$68,H9,$T$4:$T$53)</f>
        <v>-35</v>
      </c>
      <c r="M9" s="16">
        <f t="shared" ca="1" si="5"/>
        <v>-5.833333333333333</v>
      </c>
      <c r="O9">
        <v>6</v>
      </c>
      <c r="P9" t="s">
        <v>126</v>
      </c>
      <c r="Q9" s="17" t="s">
        <v>520</v>
      </c>
      <c r="R9" t="str">
        <f>IF(OR($P9="SP",$P9="CL",$P9="MR"),VLOOKUP($Q9,P!$B$3:$E$203,R$2,FALSE),VLOOKUP($Q9,B!$B$3:$E$203,R$2,FALSE))</f>
        <v>CST</v>
      </c>
      <c r="S9">
        <f>IF(OR($P9="SP",$P9="CL",$P9="MR"),VLOOKUP($Q9,P!$B$3:$E$203,S$2,FALSE),VLOOKUP($Q9,B!$B$3:$E$203,S$2,FALSE))</f>
        <v>23</v>
      </c>
      <c r="T9">
        <f t="shared" ref="T9:T16" si="11">$T$2+1-O9</f>
        <v>25</v>
      </c>
      <c r="U9">
        <f t="shared" ref="U9:U16" si="12">O9</f>
        <v>6</v>
      </c>
    </row>
    <row r="10" spans="1:22">
      <c r="A10" s="17" t="s">
        <v>43</v>
      </c>
      <c r="B10">
        <f t="shared" si="0"/>
        <v>2</v>
      </c>
      <c r="C10">
        <f t="shared" si="1"/>
        <v>1</v>
      </c>
      <c r="D10">
        <f t="shared" si="2"/>
        <v>3</v>
      </c>
      <c r="E10">
        <f t="shared" ca="1" si="3"/>
        <v>45</v>
      </c>
      <c r="F10" s="16">
        <f t="shared" ca="1" si="4"/>
        <v>15</v>
      </c>
      <c r="H10" t="s">
        <v>53</v>
      </c>
      <c r="I10">
        <f>COUNTIF($P$4:$P$41,H10)</f>
        <v>2</v>
      </c>
      <c r="J10">
        <f>COUNTIF($P$11:$P$62,H10)</f>
        <v>2</v>
      </c>
      <c r="K10">
        <f t="shared" si="8"/>
        <v>4</v>
      </c>
      <c r="L10">
        <f ca="1">SUMIF($P$6:$P$68,H10,$T$4:$T$53)</f>
        <v>38</v>
      </c>
      <c r="M10" s="16">
        <f t="shared" ca="1" si="5"/>
        <v>9.5</v>
      </c>
      <c r="O10">
        <v>7</v>
      </c>
      <c r="P10" s="17" t="s">
        <v>44</v>
      </c>
      <c r="Q10" s="17" t="s">
        <v>42</v>
      </c>
      <c r="R10" t="str">
        <f>IF(OR($P10="SP",$P10="CL",$P10="MR"),VLOOKUP($Q10,P!$B$3:$E$203,R$2,FALSE),VLOOKUP($Q10,B!$B$3:$E$203,R$2,FALSE))</f>
        <v>CON</v>
      </c>
      <c r="S10">
        <f>IF(OR($P10="SP",$P10="CL",$P10="MR"),VLOOKUP($Q10,P!$B$3:$E$203,S$2,FALSE),VLOOKUP($Q10,B!$B$3:$E$203,S$2,FALSE))</f>
        <v>31</v>
      </c>
      <c r="T10">
        <f t="shared" si="11"/>
        <v>24</v>
      </c>
      <c r="U10">
        <f t="shared" si="12"/>
        <v>7</v>
      </c>
    </row>
    <row r="11" spans="1:22">
      <c r="A11" s="17" t="s">
        <v>94</v>
      </c>
      <c r="B11">
        <f t="shared" si="0"/>
        <v>0</v>
      </c>
      <c r="C11">
        <f t="shared" si="1"/>
        <v>0</v>
      </c>
      <c r="D11">
        <f t="shared" si="2"/>
        <v>0</v>
      </c>
      <c r="E11">
        <f t="shared" ca="1" si="3"/>
        <v>0</v>
      </c>
      <c r="F11" s="16">
        <f t="shared" si="4"/>
        <v>0</v>
      </c>
      <c r="H11" t="s">
        <v>29</v>
      </c>
      <c r="I11">
        <f>COUNTIF($P$4:$P$41,H11)</f>
        <v>0</v>
      </c>
      <c r="J11">
        <f>COUNTIF($P$11:$P$62,H11)</f>
        <v>1</v>
      </c>
      <c r="K11">
        <f t="shared" si="8"/>
        <v>1</v>
      </c>
      <c r="L11">
        <f ca="1">SUMIF($P$6:$P$68,H11,$T$4:$T$53)</f>
        <v>1</v>
      </c>
      <c r="M11" s="16">
        <f t="shared" ca="1" si="5"/>
        <v>1</v>
      </c>
      <c r="O11">
        <v>8</v>
      </c>
      <c r="P11" s="17" t="s">
        <v>44</v>
      </c>
      <c r="Q11" s="17" t="s">
        <v>225</v>
      </c>
      <c r="R11" t="str">
        <f>IF(OR($P11="SP",$P11="CL",$P11="MR"),VLOOKUP($Q11,P!$B$3:$E$203,R$2,FALSE),VLOOKUP($Q11,B!$B$3:$E$203,R$2,FALSE))</f>
        <v>LON</v>
      </c>
      <c r="S11">
        <f>IF(OR($P11="SP",$P11="CL",$P11="MR"),VLOOKUP($Q11,P!$B$3:$E$203,S$2,FALSE),VLOOKUP($Q11,B!$B$3:$E$203,S$2,FALSE))</f>
        <v>27</v>
      </c>
      <c r="T11">
        <f t="shared" si="11"/>
        <v>23</v>
      </c>
      <c r="U11">
        <f t="shared" si="12"/>
        <v>8</v>
      </c>
    </row>
    <row r="12" spans="1:22">
      <c r="A12" s="17" t="s">
        <v>46</v>
      </c>
      <c r="B12">
        <f t="shared" si="0"/>
        <v>2</v>
      </c>
      <c r="C12">
        <f t="shared" si="1"/>
        <v>0</v>
      </c>
      <c r="D12">
        <f t="shared" si="2"/>
        <v>2</v>
      </c>
      <c r="E12">
        <f t="shared" ca="1" si="3"/>
        <v>33</v>
      </c>
      <c r="F12" s="16">
        <f t="shared" ca="1" si="4"/>
        <v>16.5</v>
      </c>
      <c r="H12" t="s">
        <v>50</v>
      </c>
      <c r="I12">
        <f>COUNTIF($P$4:$P$41,H12)</f>
        <v>3</v>
      </c>
      <c r="J12">
        <f>COUNTIF($P$11:$P$62,H12)</f>
        <v>3</v>
      </c>
      <c r="K12">
        <f t="shared" si="8"/>
        <v>6</v>
      </c>
      <c r="L12">
        <f ca="1">SUMIF($P$6:$P$68,H12,$T$4:$T$53)</f>
        <v>25</v>
      </c>
      <c r="M12" s="16">
        <f t="shared" ca="1" si="5"/>
        <v>4.166666666666667</v>
      </c>
      <c r="O12">
        <v>9</v>
      </c>
      <c r="P12" t="s">
        <v>126</v>
      </c>
      <c r="Q12" s="17" t="s">
        <v>516</v>
      </c>
      <c r="R12" t="str">
        <f>IF(OR($P12="SP",$P12="CL",$P12="MR"),VLOOKUP($Q12,P!$B$3:$E$203,R$2,FALSE),VLOOKUP($Q12,B!$B$3:$E$203,R$2,FALSE))</f>
        <v>YUM</v>
      </c>
      <c r="S12">
        <f>IF(OR($P12="SP",$P12="CL",$P12="MR"),VLOOKUP($Q12,P!$B$3:$E$203,S$2,FALSE),VLOOKUP($Q12,B!$B$3:$E$203,S$2,FALSE))</f>
        <v>25</v>
      </c>
      <c r="T12">
        <f t="shared" si="11"/>
        <v>22</v>
      </c>
      <c r="U12">
        <f t="shared" si="12"/>
        <v>9</v>
      </c>
    </row>
    <row r="13" spans="1:22">
      <c r="A13" s="17" t="s">
        <v>110</v>
      </c>
      <c r="B13">
        <f t="shared" si="0"/>
        <v>1</v>
      </c>
      <c r="C13">
        <f t="shared" si="1"/>
        <v>1</v>
      </c>
      <c r="D13">
        <f t="shared" si="2"/>
        <v>2</v>
      </c>
      <c r="E13">
        <f t="shared" ca="1" si="3"/>
        <v>8</v>
      </c>
      <c r="F13" s="16">
        <f t="shared" ca="1" si="4"/>
        <v>4</v>
      </c>
      <c r="H13" t="s">
        <v>126</v>
      </c>
      <c r="I13">
        <f>COUNTIF($P$4:$P$41,H13)</f>
        <v>16</v>
      </c>
      <c r="J13">
        <f>COUNTIF($P$11:$P$62,H13)</f>
        <v>23</v>
      </c>
      <c r="K13">
        <f t="shared" si="8"/>
        <v>39</v>
      </c>
      <c r="L13">
        <f ca="1">SUMIF($P$6:$P$68,H13,$T$4:$T$53)</f>
        <v>170</v>
      </c>
      <c r="M13" s="16">
        <f t="shared" ca="1" si="5"/>
        <v>4.3589743589743586</v>
      </c>
      <c r="O13">
        <v>10</v>
      </c>
      <c r="P13" s="17" t="s">
        <v>126</v>
      </c>
      <c r="Q13" s="17" t="s">
        <v>327</v>
      </c>
      <c r="R13" t="str">
        <f>IF(OR($P13="SP",$P13="CL",$P13="MR"),VLOOKUP($Q13,P!$B$3:$E$203,R$2,FALSE),VLOOKUP($Q13,B!$B$3:$E$203,R$2,FALSE))</f>
        <v>CL</v>
      </c>
      <c r="S13">
        <f>IF(OR($P13="SP",$P13="CL",$P13="MR"),VLOOKUP($Q13,P!$B$3:$E$203,S$2,FALSE),VLOOKUP($Q13,B!$B$3:$E$203,S$2,FALSE))</f>
        <v>30</v>
      </c>
      <c r="T13">
        <f t="shared" si="11"/>
        <v>21</v>
      </c>
      <c r="U13">
        <f t="shared" si="12"/>
        <v>10</v>
      </c>
    </row>
    <row r="14" spans="1:22">
      <c r="A14" s="17" t="s">
        <v>83</v>
      </c>
      <c r="B14">
        <f t="shared" si="0"/>
        <v>0</v>
      </c>
      <c r="C14">
        <f t="shared" si="1"/>
        <v>2</v>
      </c>
      <c r="D14">
        <f t="shared" si="2"/>
        <v>2</v>
      </c>
      <c r="E14">
        <f t="shared" ca="1" si="3"/>
        <v>2</v>
      </c>
      <c r="F14" s="16">
        <f t="shared" ca="1" si="4"/>
        <v>1</v>
      </c>
      <c r="H14" t="s">
        <v>140</v>
      </c>
      <c r="I14">
        <f>COUNTIF($P$4:$P$41,H14)</f>
        <v>0</v>
      </c>
      <c r="J14">
        <f>COUNTIF($P$11:$P$62,H14)</f>
        <v>0</v>
      </c>
      <c r="K14">
        <f t="shared" si="8"/>
        <v>0</v>
      </c>
      <c r="L14">
        <f ca="1">SUMIF($P$6:$P$68,H14,$T$4:$T$53)</f>
        <v>0</v>
      </c>
      <c r="M14" s="16">
        <f t="shared" si="5"/>
        <v>0</v>
      </c>
      <c r="O14">
        <v>11</v>
      </c>
      <c r="P14" s="17" t="s">
        <v>32</v>
      </c>
      <c r="Q14" s="17" t="s">
        <v>78</v>
      </c>
      <c r="R14" t="str">
        <f>IF(OR($P14="SP",$P14="CL",$P14="MR"),VLOOKUP($Q14,P!$B$3:$E$203,R$2,FALSE),VLOOKUP($Q14,B!$B$3:$E$203,R$2,FALSE))</f>
        <v>CON</v>
      </c>
      <c r="S14">
        <f>IF(OR($P14="SP",$P14="CL",$P14="MR"),VLOOKUP($Q14,P!$B$3:$E$203,S$2,FALSE),VLOOKUP($Q14,B!$B$3:$E$203,S$2,FALSE))</f>
        <v>29</v>
      </c>
      <c r="T14">
        <f t="shared" si="11"/>
        <v>20</v>
      </c>
      <c r="U14">
        <f t="shared" si="12"/>
        <v>11</v>
      </c>
    </row>
    <row r="15" spans="1:22">
      <c r="A15" s="17" t="s">
        <v>206</v>
      </c>
      <c r="B15">
        <f t="shared" si="0"/>
        <v>4</v>
      </c>
      <c r="C15">
        <f t="shared" si="1"/>
        <v>1</v>
      </c>
      <c r="D15">
        <f t="shared" si="2"/>
        <v>5</v>
      </c>
      <c r="E15">
        <f t="shared" ca="1" si="3"/>
        <v>81</v>
      </c>
      <c r="F15" s="16">
        <f t="shared" ca="1" si="4"/>
        <v>16.2</v>
      </c>
      <c r="H15" t="s">
        <v>46</v>
      </c>
      <c r="I15">
        <f>COUNTIF($P$4:$P$41,H15)</f>
        <v>0</v>
      </c>
      <c r="J15">
        <f>COUNTIF($P$11:$P$62,H15)</f>
        <v>1</v>
      </c>
      <c r="K15">
        <f t="shared" si="8"/>
        <v>1</v>
      </c>
      <c r="L15">
        <f ca="1">SUMIF($P$6:$P$68,H15,$T$4:$T$53)</f>
        <v>0</v>
      </c>
      <c r="M15" s="16">
        <f t="shared" ca="1" si="5"/>
        <v>0</v>
      </c>
      <c r="O15">
        <v>12</v>
      </c>
      <c r="P15" s="17" t="s">
        <v>32</v>
      </c>
      <c r="Q15" s="17" t="s">
        <v>286</v>
      </c>
      <c r="R15" t="str">
        <f>IF(OR($P15="SP",$P15="CL",$P15="MR"),VLOOKUP($Q15,P!$B$3:$E$203,R$2,FALSE),VLOOKUP($Q15,B!$B$3:$E$203,R$2,FALSE))</f>
        <v>OMA</v>
      </c>
      <c r="S15">
        <f>IF(OR($P15="SP",$P15="CL",$P15="MR"),VLOOKUP($Q15,P!$B$3:$E$203,S$2,FALSE),VLOOKUP($Q15,B!$B$3:$E$203,S$2,FALSE))</f>
        <v>30</v>
      </c>
      <c r="T15">
        <f t="shared" si="11"/>
        <v>19</v>
      </c>
      <c r="U15">
        <f t="shared" si="12"/>
        <v>12</v>
      </c>
    </row>
    <row r="16" spans="1:22">
      <c r="A16" s="17" t="s">
        <v>58</v>
      </c>
      <c r="B16">
        <f t="shared" si="0"/>
        <v>0</v>
      </c>
      <c r="C16">
        <f t="shared" si="1"/>
        <v>3</v>
      </c>
      <c r="D16">
        <f t="shared" si="2"/>
        <v>3</v>
      </c>
      <c r="E16">
        <f t="shared" ca="1" si="3"/>
        <v>3</v>
      </c>
      <c r="F16" s="16">
        <f t="shared" ca="1" si="4"/>
        <v>1</v>
      </c>
      <c r="O16">
        <v>13</v>
      </c>
      <c r="P16" s="17" t="s">
        <v>26</v>
      </c>
      <c r="Q16" s="17" t="s">
        <v>348</v>
      </c>
      <c r="R16" t="str">
        <f>IF(OR($P16="SP",$P16="CL",$P16="MR"),VLOOKUP($Q16,P!$B$3:$E$203,R$2,FALSE),VLOOKUP($Q16,B!$B$3:$E$203,R$2,FALSE))</f>
        <v>NJ</v>
      </c>
      <c r="S16">
        <f>IF(OR($P16="SP",$P16="CL",$P16="MR"),VLOOKUP($Q16,P!$B$3:$E$203,S$2,FALSE),VLOOKUP($Q16,B!$B$3:$E$203,S$2,FALSE))</f>
        <v>27</v>
      </c>
      <c r="T16">
        <f t="shared" si="11"/>
        <v>18</v>
      </c>
      <c r="U16">
        <f t="shared" si="12"/>
        <v>13</v>
      </c>
    </row>
    <row r="17" spans="1:21">
      <c r="A17" s="17" t="s">
        <v>28</v>
      </c>
      <c r="B17">
        <f t="shared" si="0"/>
        <v>1</v>
      </c>
      <c r="C17">
        <f t="shared" si="1"/>
        <v>1</v>
      </c>
      <c r="D17">
        <f t="shared" si="2"/>
        <v>2</v>
      </c>
      <c r="E17">
        <f t="shared" ca="1" si="3"/>
        <v>14</v>
      </c>
      <c r="F17" s="16">
        <f t="shared" ca="1" si="4"/>
        <v>7</v>
      </c>
      <c r="O17">
        <v>14</v>
      </c>
      <c r="P17" s="17" t="s">
        <v>126</v>
      </c>
      <c r="Q17" s="17" t="s">
        <v>243</v>
      </c>
      <c r="R17" t="str">
        <f>IF(OR($P17="SP",$P17="CL",$P17="MR"),VLOOKUP($Q17,P!$B$3:$E$203,R$2,FALSE),VLOOKUP($Q17,B!$B$3:$E$203,R$2,FALSE))</f>
        <v>LON</v>
      </c>
      <c r="S17">
        <f>IF(OR($P17="SP",$P17="CL",$P17="MR"),VLOOKUP($Q17,P!$B$3:$E$203,S$2,FALSE),VLOOKUP($Q17,B!$B$3:$E$203,S$2,FALSE))</f>
        <v>30</v>
      </c>
      <c r="T17">
        <f t="shared" ref="T17:T25" si="13">$T$2+1-O17</f>
        <v>17</v>
      </c>
      <c r="U17">
        <f t="shared" ref="U17:U25" si="14">O17</f>
        <v>14</v>
      </c>
    </row>
    <row r="18" spans="1:21">
      <c r="A18" s="17" t="s">
        <v>22</v>
      </c>
      <c r="B18">
        <f t="shared" si="0"/>
        <v>0</v>
      </c>
      <c r="C18">
        <f t="shared" si="1"/>
        <v>1</v>
      </c>
      <c r="D18">
        <f t="shared" si="2"/>
        <v>1</v>
      </c>
      <c r="E18">
        <f t="shared" ca="1" si="3"/>
        <v>1</v>
      </c>
      <c r="F18" s="16">
        <f t="shared" ca="1" si="4"/>
        <v>1</v>
      </c>
      <c r="O18">
        <v>15</v>
      </c>
      <c r="P18" t="s">
        <v>10</v>
      </c>
      <c r="Q18" t="s">
        <v>473</v>
      </c>
      <c r="R18" t="str">
        <f>IF(OR($P18="SP",$P18="CL",$P18="MR"),VLOOKUP($Q18,P!$B$3:$E$203,R$2,FALSE),VLOOKUP($Q18,B!$B$3:$E$203,R$2,FALSE))</f>
        <v>TEM</v>
      </c>
      <c r="S18">
        <f>IF(OR($P18="SP",$P18="CL",$P18="MR"),VLOOKUP($Q18,P!$B$3:$E$203,S$2,FALSE),VLOOKUP($Q18,B!$B$3:$E$203,S$2,FALSE))</f>
        <v>26</v>
      </c>
      <c r="T18">
        <f t="shared" si="13"/>
        <v>16</v>
      </c>
      <c r="U18">
        <f t="shared" si="14"/>
        <v>15</v>
      </c>
    </row>
    <row r="19" spans="1:21">
      <c r="A19" s="17" t="s">
        <v>35</v>
      </c>
      <c r="B19">
        <f t="shared" si="0"/>
        <v>1</v>
      </c>
      <c r="C19">
        <f t="shared" si="1"/>
        <v>0</v>
      </c>
      <c r="D19">
        <f t="shared" si="2"/>
        <v>1</v>
      </c>
      <c r="E19">
        <f t="shared" ca="1" si="3"/>
        <v>25</v>
      </c>
      <c r="F19" s="16">
        <f t="shared" ca="1" si="4"/>
        <v>25</v>
      </c>
      <c r="O19">
        <v>16</v>
      </c>
      <c r="P19" t="s">
        <v>44</v>
      </c>
      <c r="Q19" s="17" t="s">
        <v>568</v>
      </c>
      <c r="R19" t="str">
        <f>IF(OR($P19="SP",$P19="CL",$P19="MR"),VLOOKUP($Q19,P!$B$3:$E$203,R$2,FALSE),VLOOKUP($Q19,B!$B$3:$E$203,R$2,FALSE))</f>
        <v>YUM</v>
      </c>
      <c r="S19">
        <f>IF(OR($P19="SP",$P19="CL",$P19="MR"),VLOOKUP($Q19,P!$B$3:$E$203,S$2,FALSE),VLOOKUP($Q19,B!$B$3:$E$203,S$2,FALSE))</f>
        <v>26</v>
      </c>
      <c r="T19">
        <f t="shared" si="13"/>
        <v>15</v>
      </c>
      <c r="U19">
        <f t="shared" si="14"/>
        <v>16</v>
      </c>
    </row>
    <row r="20" spans="1:21">
      <c r="A20" s="17" t="s">
        <v>86</v>
      </c>
      <c r="B20">
        <f t="shared" si="0"/>
        <v>0</v>
      </c>
      <c r="C20">
        <f t="shared" si="1"/>
        <v>0</v>
      </c>
      <c r="D20">
        <f t="shared" si="2"/>
        <v>0</v>
      </c>
      <c r="E20">
        <f t="shared" ca="1" si="3"/>
        <v>0</v>
      </c>
      <c r="F20" s="16">
        <f t="shared" si="4"/>
        <v>0</v>
      </c>
      <c r="O20">
        <v>17</v>
      </c>
      <c r="P20" t="s">
        <v>50</v>
      </c>
      <c r="Q20" t="s">
        <v>386</v>
      </c>
      <c r="R20" t="str">
        <f>IF(OR($P20="SP",$P20="CL",$P20="MR"),VLOOKUP($Q20,P!$B$3:$E$203,R$2,FALSE),VLOOKUP($Q20,B!$B$3:$E$203,R$2,FALSE))</f>
        <v>YUM</v>
      </c>
      <c r="S20">
        <f>IF(OR($P20="SP",$P20="CL",$P20="MR"),VLOOKUP($Q20,P!$B$3:$E$203,S$2,FALSE),VLOOKUP($Q20,B!$B$3:$E$203,S$2,FALSE))</f>
        <v>27</v>
      </c>
      <c r="T20">
        <f t="shared" si="13"/>
        <v>14</v>
      </c>
      <c r="U20">
        <f t="shared" si="14"/>
        <v>17</v>
      </c>
    </row>
    <row r="21" spans="1:21">
      <c r="A21" s="17" t="s">
        <v>31</v>
      </c>
      <c r="B21">
        <f t="shared" si="0"/>
        <v>2</v>
      </c>
      <c r="C21">
        <f t="shared" si="1"/>
        <v>0</v>
      </c>
      <c r="D21">
        <f t="shared" si="2"/>
        <v>2</v>
      </c>
      <c r="E21">
        <f t="shared" ca="1" si="3"/>
        <v>45</v>
      </c>
      <c r="F21" s="16">
        <f t="shared" ca="1" si="4"/>
        <v>22.5</v>
      </c>
      <c r="O21">
        <v>18</v>
      </c>
      <c r="P21" s="17" t="s">
        <v>10</v>
      </c>
      <c r="Q21" s="17" t="s">
        <v>579</v>
      </c>
      <c r="R21" t="str">
        <f>IF(OR($P21="SP",$P21="CL",$P21="MR"),VLOOKUP($Q21,P!$B$3:$E$203,R$2,FALSE),VLOOKUP($Q21,B!$B$3:$E$203,R$2,FALSE))</f>
        <v>AUR</v>
      </c>
      <c r="S21">
        <f>IF(OR($P21="SP",$P21="CL",$P21="MR"),VLOOKUP($Q21,P!$B$3:$E$203,S$2,FALSE),VLOOKUP($Q21,B!$B$3:$E$203,S$2,FALSE))</f>
        <v>24</v>
      </c>
      <c r="T21">
        <f t="shared" si="13"/>
        <v>13</v>
      </c>
      <c r="U21">
        <f t="shared" si="14"/>
        <v>18</v>
      </c>
    </row>
    <row r="22" spans="1:21">
      <c r="A22" s="17" t="s">
        <v>36</v>
      </c>
      <c r="B22">
        <f t="shared" si="0"/>
        <v>0</v>
      </c>
      <c r="C22">
        <f t="shared" si="1"/>
        <v>0</v>
      </c>
      <c r="D22">
        <f t="shared" si="2"/>
        <v>0</v>
      </c>
      <c r="E22">
        <f t="shared" ca="1" si="3"/>
        <v>0</v>
      </c>
      <c r="F22" s="16">
        <f t="shared" si="4"/>
        <v>0</v>
      </c>
      <c r="O22">
        <v>19</v>
      </c>
      <c r="P22" s="17" t="s">
        <v>126</v>
      </c>
      <c r="Q22" s="17" t="s">
        <v>146</v>
      </c>
      <c r="R22" t="str">
        <f>IF(OR($P22="SP",$P22="CL",$P22="MR"),VLOOKUP($Q22,P!$B$3:$E$203,R$2,FALSE),VLOOKUP($Q22,B!$B$3:$E$203,R$2,FALSE))</f>
        <v>CL</v>
      </c>
      <c r="S22">
        <f>IF(OR($P22="SP",$P22="CL",$P22="MR"),VLOOKUP($Q22,P!$B$3:$E$203,S$2,FALSE),VLOOKUP($Q22,B!$B$3:$E$203,S$2,FALSE))</f>
        <v>28</v>
      </c>
      <c r="T22">
        <f t="shared" si="13"/>
        <v>12</v>
      </c>
      <c r="U22">
        <f t="shared" si="14"/>
        <v>19</v>
      </c>
    </row>
    <row r="23" spans="1:21">
      <c r="A23" s="17" t="s">
        <v>59</v>
      </c>
      <c r="B23">
        <f t="shared" si="0"/>
        <v>0</v>
      </c>
      <c r="C23">
        <f t="shared" si="1"/>
        <v>0</v>
      </c>
      <c r="D23">
        <f t="shared" si="2"/>
        <v>0</v>
      </c>
      <c r="E23">
        <f t="shared" ca="1" si="3"/>
        <v>0</v>
      </c>
      <c r="F23" s="16">
        <f t="shared" si="4"/>
        <v>0</v>
      </c>
      <c r="O23">
        <v>20</v>
      </c>
      <c r="P23" s="17" t="s">
        <v>126</v>
      </c>
      <c r="Q23" s="17" t="s">
        <v>242</v>
      </c>
      <c r="R23" t="str">
        <f>IF(OR($P23="SP",$P23="CL",$P23="MR"),VLOOKUP($Q23,P!$B$3:$E$203,R$2,FALSE),VLOOKUP($Q23,B!$B$3:$E$203,R$2,FALSE))</f>
        <v>BAK</v>
      </c>
      <c r="S23">
        <f>IF(OR($P23="SP",$P23="CL",$P23="MR"),VLOOKUP($Q23,P!$B$3:$E$203,S$2,FALSE),VLOOKUP($Q23,B!$B$3:$E$203,S$2,FALSE))</f>
        <v>29</v>
      </c>
      <c r="T23">
        <f t="shared" si="13"/>
        <v>11</v>
      </c>
      <c r="U23">
        <f t="shared" si="14"/>
        <v>20</v>
      </c>
    </row>
    <row r="24" spans="1:21">
      <c r="A24" s="17" t="s">
        <v>41</v>
      </c>
      <c r="B24">
        <f t="shared" si="0"/>
        <v>0</v>
      </c>
      <c r="C24">
        <f t="shared" si="1"/>
        <v>0</v>
      </c>
      <c r="D24">
        <f t="shared" si="2"/>
        <v>0</v>
      </c>
      <c r="E24">
        <f t="shared" ca="1" si="3"/>
        <v>0</v>
      </c>
      <c r="F24" s="16">
        <f t="shared" si="4"/>
        <v>0</v>
      </c>
      <c r="O24">
        <v>21</v>
      </c>
      <c r="P24" t="s">
        <v>126</v>
      </c>
      <c r="Q24" s="17" t="s">
        <v>526</v>
      </c>
      <c r="R24" t="str">
        <f>IF(OR($P24="SP",$P24="CL",$P24="MR"),VLOOKUP($Q24,P!$B$3:$E$203,R$2,FALSE),VLOOKUP($Q24,B!$B$3:$E$203,R$2,FALSE))</f>
        <v>LON</v>
      </c>
      <c r="S24">
        <f>IF(OR($P24="SP",$P24="CL",$P24="MR"),VLOOKUP($Q24,P!$B$3:$E$203,S$2,FALSE),VLOOKUP($Q24,B!$B$3:$E$203,S$2,FALSE))</f>
        <v>23</v>
      </c>
      <c r="T24">
        <f t="shared" si="13"/>
        <v>10</v>
      </c>
      <c r="U24">
        <f t="shared" si="14"/>
        <v>21</v>
      </c>
    </row>
    <row r="25" spans="1:21">
      <c r="A25" s="17" t="s">
        <v>88</v>
      </c>
      <c r="B25">
        <f t="shared" si="0"/>
        <v>0</v>
      </c>
      <c r="C25">
        <f t="shared" si="1"/>
        <v>0</v>
      </c>
      <c r="D25">
        <f t="shared" si="2"/>
        <v>0</v>
      </c>
      <c r="E25">
        <f t="shared" ca="1" si="3"/>
        <v>0</v>
      </c>
      <c r="F25" s="16">
        <f t="shared" si="4"/>
        <v>0</v>
      </c>
      <c r="O25">
        <v>22</v>
      </c>
      <c r="P25" t="s">
        <v>126</v>
      </c>
      <c r="Q25" s="17" t="s">
        <v>521</v>
      </c>
      <c r="R25" t="str">
        <f>IF(OR($P25="SP",$P25="CL",$P25="MR"),VLOOKUP($Q25,P!$B$3:$E$203,R$2,FALSE),VLOOKUP($Q25,B!$B$3:$E$203,R$2,FALSE))</f>
        <v>SA</v>
      </c>
      <c r="S25">
        <f>IF(OR($P25="SP",$P25="CL",$P25="MR"),VLOOKUP($Q25,P!$B$3:$E$203,S$2,FALSE),VLOOKUP($Q25,B!$B$3:$E$203,S$2,FALSE))</f>
        <v>26</v>
      </c>
      <c r="T25">
        <f t="shared" si="13"/>
        <v>9</v>
      </c>
      <c r="U25">
        <f t="shared" si="14"/>
        <v>22</v>
      </c>
    </row>
    <row r="26" spans="1:21">
      <c r="A26" s="17" t="s">
        <v>167</v>
      </c>
      <c r="B26">
        <f t="shared" si="0"/>
        <v>1</v>
      </c>
      <c r="C26">
        <f t="shared" si="1"/>
        <v>0</v>
      </c>
      <c r="D26">
        <f t="shared" si="2"/>
        <v>1</v>
      </c>
      <c r="E26">
        <f t="shared" ca="1" si="3"/>
        <v>9</v>
      </c>
      <c r="F26" s="16">
        <f t="shared" ca="1" si="4"/>
        <v>9</v>
      </c>
      <c r="O26">
        <v>23</v>
      </c>
      <c r="P26" s="17" t="s">
        <v>53</v>
      </c>
      <c r="Q26" s="17" t="s">
        <v>356</v>
      </c>
      <c r="R26" t="str">
        <f>IF(OR($P26="SP",$P26="CL",$P26="MR"),VLOOKUP($Q26,P!$B$3:$E$203,R$2,FALSE),VLOOKUP($Q26,B!$B$3:$E$203,R$2,FALSE))</f>
        <v>NJ</v>
      </c>
      <c r="S26">
        <f>IF(OR($P26="SP",$P26="CL",$P26="MR"),VLOOKUP($Q26,P!$B$3:$E$203,S$2,FALSE),VLOOKUP($Q26,B!$B$3:$E$203,S$2,FALSE))</f>
        <v>29</v>
      </c>
      <c r="T26">
        <f t="shared" ref="T26:T28" si="15">$T$2+1-O26</f>
        <v>8</v>
      </c>
      <c r="U26">
        <f t="shared" ref="U26:U28" si="16">O26</f>
        <v>23</v>
      </c>
    </row>
    <row r="27" spans="1:21">
      <c r="A27" s="17" t="s">
        <v>72</v>
      </c>
      <c r="B27">
        <f t="shared" si="0"/>
        <v>1</v>
      </c>
      <c r="C27">
        <f t="shared" si="1"/>
        <v>0</v>
      </c>
      <c r="D27">
        <f t="shared" si="2"/>
        <v>1</v>
      </c>
      <c r="E27">
        <f t="shared" ca="1" si="3"/>
        <v>16</v>
      </c>
      <c r="F27" s="16">
        <f t="shared" ca="1" si="4"/>
        <v>16</v>
      </c>
      <c r="O27">
        <v>24</v>
      </c>
      <c r="P27" s="17" t="s">
        <v>126</v>
      </c>
      <c r="Q27" s="17" t="s">
        <v>134</v>
      </c>
      <c r="R27" t="str">
        <f>IF(OR($P27="SP",$P27="CL",$P27="MR"),VLOOKUP($Q27,P!$B$3:$E$203,R$2,FALSE),VLOOKUP($Q27,B!$B$3:$E$203,R$2,FALSE))</f>
        <v>GLO</v>
      </c>
      <c r="S27">
        <f>IF(OR($P27="SP",$P27="CL",$P27="MR"),VLOOKUP($Q27,P!$B$3:$E$203,S$2,FALSE),VLOOKUP($Q27,B!$B$3:$E$203,S$2,FALSE))</f>
        <v>29</v>
      </c>
      <c r="T27">
        <f t="shared" si="15"/>
        <v>7</v>
      </c>
      <c r="U27">
        <f t="shared" si="16"/>
        <v>24</v>
      </c>
    </row>
    <row r="28" spans="1:21">
      <c r="O28">
        <v>25</v>
      </c>
      <c r="P28" s="17" t="s">
        <v>50</v>
      </c>
      <c r="Q28" s="17" t="s">
        <v>24</v>
      </c>
      <c r="R28" t="str">
        <f>IF(OR($P28="SP",$P28="CL",$P28="MR"),VLOOKUP($Q28,P!$B$3:$E$203,R$2,FALSE),VLOOKUP($Q28,B!$B$3:$E$203,R$2,FALSE))</f>
        <v>FLA</v>
      </c>
      <c r="S28">
        <f>IF(OR($P28="SP",$P28="CL",$P28="MR"),VLOOKUP($Q28,P!$B$3:$E$203,S$2,FALSE),VLOOKUP($Q28,B!$B$3:$E$203,S$2,FALSE))</f>
        <v>29</v>
      </c>
      <c r="T28">
        <f t="shared" si="15"/>
        <v>6</v>
      </c>
      <c r="U28">
        <f t="shared" si="16"/>
        <v>25</v>
      </c>
    </row>
    <row r="29" spans="1:21">
      <c r="O29">
        <f t="shared" ref="O29:O53" si="17">$T$2</f>
        <v>30</v>
      </c>
      <c r="P29" s="17" t="s">
        <v>126</v>
      </c>
      <c r="Q29" s="17" t="s">
        <v>419</v>
      </c>
      <c r="R29" t="str">
        <f>IF(OR($P29="SP",$P29="CL",$P29="MR"),VLOOKUP($Q29,P!$B$3:$E$203,R$2,FALSE),VLOOKUP($Q29,B!$B$3:$E$203,R$2,FALSE))</f>
        <v>BAK</v>
      </c>
      <c r="S29">
        <f>IF(OR($P29="SP",$P29="CL",$P29="MR"),VLOOKUP($Q29,P!$B$3:$E$203,S$2,FALSE),VLOOKUP($Q29,B!$B$3:$E$203,S$2,FALSE))</f>
        <v>27</v>
      </c>
      <c r="T29">
        <f t="shared" ref="T29" si="18">$T$2+1-O29</f>
        <v>1</v>
      </c>
      <c r="U29">
        <f t="shared" ref="U29" si="19">O29</f>
        <v>30</v>
      </c>
    </row>
    <row r="30" spans="1:21">
      <c r="O30">
        <f t="shared" si="17"/>
        <v>30</v>
      </c>
      <c r="P30" s="17" t="s">
        <v>9</v>
      </c>
      <c r="Q30" s="17" t="s">
        <v>342</v>
      </c>
      <c r="R30" t="str">
        <f>IF(OR($P30="SP",$P30="CL",$P30="MR"),VLOOKUP($Q30,P!$B$3:$E$203,R$2,FALSE),VLOOKUP($Q30,B!$B$3:$E$203,R$2,FALSE))</f>
        <v>LON</v>
      </c>
      <c r="S30">
        <f>IF(OR($P30="SP",$P30="CL",$P30="MR"),VLOOKUP($Q30,P!$B$3:$E$203,S$2,FALSE),VLOOKUP($Q30,B!$B$3:$E$203,S$2,FALSE))</f>
        <v>26</v>
      </c>
      <c r="T30">
        <f t="shared" ref="T30:T75" si="20">$T$2+1-O30</f>
        <v>1</v>
      </c>
      <c r="U30">
        <f t="shared" ref="U30:U75" si="21">O30</f>
        <v>30</v>
      </c>
    </row>
    <row r="31" spans="1:21">
      <c r="O31">
        <f t="shared" si="17"/>
        <v>30</v>
      </c>
      <c r="P31" s="17" t="s">
        <v>23</v>
      </c>
      <c r="Q31" s="17" t="s">
        <v>91</v>
      </c>
      <c r="R31" t="str">
        <f>IF(OR($P31="SP",$P31="CL",$P31="MR"),VLOOKUP($Q31,P!$B$3:$E$203,R$2,FALSE),VLOOKUP($Q31,B!$B$3:$E$203,R$2,FALSE))</f>
        <v>WV</v>
      </c>
      <c r="S31">
        <f>IF(OR($P31="SP",$P31="CL",$P31="MR"),VLOOKUP($Q31,P!$B$3:$E$203,S$2,FALSE),VLOOKUP($Q31,B!$B$3:$E$203,S$2,FALSE))</f>
        <v>32</v>
      </c>
      <c r="T31">
        <f t="shared" si="20"/>
        <v>1</v>
      </c>
      <c r="U31">
        <f t="shared" si="21"/>
        <v>30</v>
      </c>
    </row>
    <row r="32" spans="1:21">
      <c r="O32">
        <f t="shared" si="17"/>
        <v>30</v>
      </c>
      <c r="P32" s="17" t="s">
        <v>126</v>
      </c>
      <c r="Q32" s="17" t="s">
        <v>476</v>
      </c>
      <c r="R32" t="str">
        <f>IF(OR($P32="SP",$P32="CL",$P32="MR"),VLOOKUP($Q32,P!$B$3:$E$203,R$2,FALSE),VLOOKUP($Q32,B!$B$3:$E$203,R$2,FALSE))</f>
        <v>FLA</v>
      </c>
      <c r="S32">
        <f>IF(OR($P32="SP",$P32="CL",$P32="MR"),VLOOKUP($Q32,P!$B$3:$E$203,S$2,FALSE),VLOOKUP($Q32,B!$B$3:$E$203,S$2,FALSE))</f>
        <v>27</v>
      </c>
      <c r="T32">
        <f t="shared" ref="T32:T75" si="22">$T$2+1-O32</f>
        <v>1</v>
      </c>
      <c r="U32">
        <f t="shared" ref="U32:U75" si="23">O32</f>
        <v>30</v>
      </c>
    </row>
    <row r="33" spans="15:21">
      <c r="O33">
        <f t="shared" si="17"/>
        <v>30</v>
      </c>
      <c r="P33" s="17" t="s">
        <v>126</v>
      </c>
      <c r="Q33" s="17" t="s">
        <v>402</v>
      </c>
      <c r="R33" t="e">
        <f>IF(OR($P33="SP",$P33="CL",$P33="MR"),VLOOKUP($Q33,P!$B$3:$E$203,R$2,FALSE),VLOOKUP($Q33,B!$B$3:$E$203,R$2,FALSE))</f>
        <v>#N/A</v>
      </c>
      <c r="S33" t="e">
        <f>IF(OR($P33="SP",$P33="CL",$P33="MR"),VLOOKUP($Q33,P!$B$3:$E$203,S$2,FALSE),VLOOKUP($Q33,B!$B$3:$E$203,S$2,FALSE))</f>
        <v>#N/A</v>
      </c>
      <c r="T33">
        <f t="shared" si="22"/>
        <v>1</v>
      </c>
      <c r="U33">
        <f t="shared" si="23"/>
        <v>30</v>
      </c>
    </row>
    <row r="34" spans="15:21">
      <c r="O34">
        <f t="shared" si="17"/>
        <v>30</v>
      </c>
      <c r="P34" s="17" t="s">
        <v>23</v>
      </c>
      <c r="Q34" s="17" t="s">
        <v>394</v>
      </c>
      <c r="R34" t="str">
        <f>IF(OR($P34="SP",$P34="CL",$P34="MR"),VLOOKUP($Q34,P!$B$3:$E$203,R$2,FALSE),VLOOKUP($Q34,B!$B$3:$E$203,R$2,FALSE))</f>
        <v>DUL</v>
      </c>
      <c r="S34">
        <f>IF(OR($P34="SP",$P34="CL",$P34="MR"),VLOOKUP($Q34,P!$B$3:$E$203,S$2,FALSE),VLOOKUP($Q34,B!$B$3:$E$203,S$2,FALSE))</f>
        <v>30</v>
      </c>
      <c r="T34">
        <f t="shared" si="22"/>
        <v>1</v>
      </c>
      <c r="U34">
        <f t="shared" si="23"/>
        <v>30</v>
      </c>
    </row>
    <row r="35" spans="15:21">
      <c r="O35">
        <f t="shared" si="17"/>
        <v>30</v>
      </c>
      <c r="P35" s="17" t="s">
        <v>10</v>
      </c>
      <c r="Q35" s="17" t="s">
        <v>213</v>
      </c>
      <c r="R35" t="str">
        <f>IF(OR($P35="SP",$P35="CL",$P35="MR"),VLOOKUP($Q35,P!$B$3:$E$203,R$2,FALSE),VLOOKUP($Q35,B!$B$3:$E$203,R$2,FALSE))</f>
        <v>NJ</v>
      </c>
      <c r="S35">
        <f>IF(OR($P35="SP",$P35="CL",$P35="MR"),VLOOKUP($Q35,P!$B$3:$E$203,S$2,FALSE),VLOOKUP($Q35,B!$B$3:$E$203,S$2,FALSE))</f>
        <v>29</v>
      </c>
      <c r="T35">
        <f t="shared" si="22"/>
        <v>1</v>
      </c>
      <c r="U35">
        <f t="shared" si="23"/>
        <v>30</v>
      </c>
    </row>
    <row r="36" spans="15:21">
      <c r="O36">
        <f t="shared" si="17"/>
        <v>30</v>
      </c>
      <c r="P36" s="17" t="s">
        <v>32</v>
      </c>
      <c r="Q36" s="17" t="s">
        <v>446</v>
      </c>
      <c r="R36" t="str">
        <f>IF(OR($P36="SP",$P36="CL",$P36="MR"),VLOOKUP($Q36,P!$B$3:$E$203,R$2,FALSE),VLOOKUP($Q36,B!$B$3:$E$203,R$2,FALSE))</f>
        <v>FLA</v>
      </c>
      <c r="S36">
        <f>IF(OR($P36="SP",$P36="CL",$P36="MR"),VLOOKUP($Q36,P!$B$3:$E$203,S$2,FALSE),VLOOKUP($Q36,B!$B$3:$E$203,S$2,FALSE))</f>
        <v>25</v>
      </c>
      <c r="T36">
        <f t="shared" si="22"/>
        <v>1</v>
      </c>
      <c r="U36">
        <f t="shared" si="23"/>
        <v>30</v>
      </c>
    </row>
    <row r="37" spans="15:21">
      <c r="O37">
        <f t="shared" si="17"/>
        <v>30</v>
      </c>
      <c r="P37" s="17" t="s">
        <v>26</v>
      </c>
      <c r="Q37" s="17" t="s">
        <v>370</v>
      </c>
      <c r="R37" t="str">
        <f>IF(OR($P37="SP",$P37="CL",$P37="MR"),VLOOKUP($Q37,P!$B$3:$E$203,R$2,FALSE),VLOOKUP($Q37,B!$B$3:$E$203,R$2,FALSE))</f>
        <v>WV</v>
      </c>
      <c r="S37">
        <f>IF(OR($P37="SP",$P37="CL",$P37="MR"),VLOOKUP($Q37,P!$B$3:$E$203,S$2,FALSE),VLOOKUP($Q37,B!$B$3:$E$203,S$2,FALSE))</f>
        <v>28</v>
      </c>
      <c r="T37">
        <f t="shared" si="22"/>
        <v>1</v>
      </c>
      <c r="U37">
        <f t="shared" si="23"/>
        <v>30</v>
      </c>
    </row>
    <row r="38" spans="15:21">
      <c r="O38">
        <f t="shared" si="17"/>
        <v>30</v>
      </c>
      <c r="P38" s="17" t="s">
        <v>23</v>
      </c>
      <c r="Q38" s="17" t="s">
        <v>219</v>
      </c>
      <c r="R38" t="str">
        <f>IF(OR($P38="SP",$P38="CL",$P38="MR"),VLOOKUP($Q38,P!$B$3:$E$203,R$2,FALSE),VLOOKUP($Q38,B!$B$3:$E$203,R$2,FALSE))</f>
        <v>LON</v>
      </c>
      <c r="S38">
        <f>IF(OR($P38="SP",$P38="CL",$P38="MR"),VLOOKUP($Q38,P!$B$3:$E$203,S$2,FALSE),VLOOKUP($Q38,B!$B$3:$E$203,S$2,FALSE))</f>
        <v>31</v>
      </c>
      <c r="T38">
        <f t="shared" si="22"/>
        <v>1</v>
      </c>
      <c r="U38">
        <f t="shared" si="23"/>
        <v>30</v>
      </c>
    </row>
    <row r="39" spans="15:21">
      <c r="O39">
        <f t="shared" si="17"/>
        <v>30</v>
      </c>
      <c r="P39" s="17" t="s">
        <v>50</v>
      </c>
      <c r="Q39" s="17" t="s">
        <v>63</v>
      </c>
      <c r="R39" t="str">
        <f>IF(OR($P39="SP",$P39="CL",$P39="MR"),VLOOKUP($Q39,P!$B$3:$E$203,R$2,FALSE),VLOOKUP($Q39,B!$B$3:$E$203,R$2,FALSE))</f>
        <v>GLO</v>
      </c>
      <c r="S39">
        <f>IF(OR($P39="SP",$P39="CL",$P39="MR"),VLOOKUP($Q39,P!$B$3:$E$203,S$2,FALSE),VLOOKUP($Q39,B!$B$3:$E$203,S$2,FALSE))</f>
        <v>33</v>
      </c>
      <c r="T39">
        <f t="shared" si="22"/>
        <v>1</v>
      </c>
      <c r="U39">
        <f t="shared" si="23"/>
        <v>30</v>
      </c>
    </row>
    <row r="40" spans="15:21">
      <c r="O40">
        <f t="shared" si="17"/>
        <v>30</v>
      </c>
      <c r="P40" s="17" t="s">
        <v>126</v>
      </c>
      <c r="Q40" s="17" t="s">
        <v>415</v>
      </c>
      <c r="R40" t="e">
        <f>IF(OR($P40="SP",$P40="CL",$P40="MR"),VLOOKUP($Q40,P!$B$3:$E$203,R$2,FALSE),VLOOKUP($Q40,B!$B$3:$E$203,R$2,FALSE))</f>
        <v>#N/A</v>
      </c>
      <c r="S40" t="e">
        <f>IF(OR($P40="SP",$P40="CL",$P40="MR"),VLOOKUP($Q40,P!$B$3:$E$203,S$2,FALSE),VLOOKUP($Q40,B!$B$3:$E$203,S$2,FALSE))</f>
        <v>#N/A</v>
      </c>
      <c r="T40">
        <f t="shared" si="22"/>
        <v>1</v>
      </c>
      <c r="U40">
        <f t="shared" si="23"/>
        <v>30</v>
      </c>
    </row>
    <row r="41" spans="15:21">
      <c r="O41">
        <f t="shared" si="17"/>
        <v>30</v>
      </c>
      <c r="P41" s="17" t="s">
        <v>9</v>
      </c>
      <c r="Q41" s="17" t="s">
        <v>100</v>
      </c>
      <c r="R41" t="str">
        <f>IF(OR($P41="SP",$P41="CL",$P41="MR"),VLOOKUP($Q41,P!$B$3:$E$203,R$2,FALSE),VLOOKUP($Q41,B!$B$3:$E$203,R$2,FALSE))</f>
        <v>REN</v>
      </c>
      <c r="S41">
        <f>IF(OR($P41="SP",$P41="CL",$P41="MR"),VLOOKUP($Q41,P!$B$3:$E$203,S$2,FALSE),VLOOKUP($Q41,B!$B$3:$E$203,S$2,FALSE))</f>
        <v>30</v>
      </c>
      <c r="T41">
        <f t="shared" si="22"/>
        <v>1</v>
      </c>
      <c r="U41">
        <f t="shared" si="23"/>
        <v>30</v>
      </c>
    </row>
    <row r="42" spans="15:21">
      <c r="O42">
        <f t="shared" si="17"/>
        <v>30</v>
      </c>
      <c r="P42" s="17" t="s">
        <v>126</v>
      </c>
      <c r="Q42" s="17" t="s">
        <v>478</v>
      </c>
      <c r="R42" t="str">
        <f>IF(OR($P42="SP",$P42="CL",$P42="MR"),VLOOKUP($Q42,P!$B$3:$E$203,R$2,FALSE),VLOOKUP($Q42,B!$B$3:$E$203,R$2,FALSE))</f>
        <v>FLA</v>
      </c>
      <c r="S42">
        <f>IF(OR($P42="SP",$P42="CL",$P42="MR"),VLOOKUP($Q42,P!$B$3:$E$203,S$2,FALSE),VLOOKUP($Q42,B!$B$3:$E$203,S$2,FALSE))</f>
        <v>27</v>
      </c>
      <c r="T42">
        <f t="shared" si="22"/>
        <v>1</v>
      </c>
      <c r="U42">
        <f t="shared" si="23"/>
        <v>30</v>
      </c>
    </row>
    <row r="43" spans="15:21">
      <c r="O43">
        <f t="shared" si="17"/>
        <v>30</v>
      </c>
      <c r="P43" s="17" t="s">
        <v>9</v>
      </c>
      <c r="Q43" s="17" t="s">
        <v>84</v>
      </c>
      <c r="R43" t="str">
        <f>IF(OR($P43="SP",$P43="CL",$P43="MR"),VLOOKUP($Q43,P!$B$3:$E$203,R$2,FALSE),VLOOKUP($Q43,B!$B$3:$E$203,R$2,FALSE))</f>
        <v>WV</v>
      </c>
      <c r="S43">
        <f>IF(OR($P43="SP",$P43="CL",$P43="MR"),VLOOKUP($Q43,P!$B$3:$E$203,S$2,FALSE),VLOOKUP($Q43,B!$B$3:$E$203,S$2,FALSE))</f>
        <v>32</v>
      </c>
      <c r="T43">
        <f t="shared" si="22"/>
        <v>1</v>
      </c>
      <c r="U43">
        <f t="shared" si="23"/>
        <v>30</v>
      </c>
    </row>
    <row r="44" spans="15:21">
      <c r="O44">
        <f t="shared" si="17"/>
        <v>30</v>
      </c>
      <c r="P44" s="17" t="s">
        <v>26</v>
      </c>
      <c r="Q44" s="17" t="s">
        <v>37</v>
      </c>
      <c r="R44" t="str">
        <f>IF(OR($P44="SP",$P44="CL",$P44="MR"),VLOOKUP($Q44,P!$B$3:$E$203,R$2,FALSE),VLOOKUP($Q44,B!$B$3:$E$203,R$2,FALSE))</f>
        <v>AUR</v>
      </c>
      <c r="S44">
        <f>IF(OR($P44="SP",$P44="CL",$P44="MR"),VLOOKUP($Q44,P!$B$3:$E$203,S$2,FALSE),VLOOKUP($Q44,B!$B$3:$E$203,S$2,FALSE))</f>
        <v>33</v>
      </c>
      <c r="T44">
        <f t="shared" si="22"/>
        <v>1</v>
      </c>
      <c r="U44">
        <f t="shared" si="23"/>
        <v>30</v>
      </c>
    </row>
    <row r="45" spans="15:21">
      <c r="O45">
        <f t="shared" si="17"/>
        <v>30</v>
      </c>
      <c r="P45" s="17" t="s">
        <v>26</v>
      </c>
      <c r="Q45" s="17" t="s">
        <v>351</v>
      </c>
      <c r="R45" t="str">
        <f>IF(OR($P45="SP",$P45="CL",$P45="MR"),VLOOKUP($Q45,P!$B$3:$E$203,R$2,FALSE),VLOOKUP($Q45,B!$B$3:$E$203,R$2,FALSE))</f>
        <v>FLA</v>
      </c>
      <c r="S45">
        <f>IF(OR($P45="SP",$P45="CL",$P45="MR"),VLOOKUP($Q45,P!$B$3:$E$203,S$2,FALSE),VLOOKUP($Q45,B!$B$3:$E$203,S$2,FALSE))</f>
        <v>27</v>
      </c>
      <c r="T45">
        <f t="shared" si="22"/>
        <v>1</v>
      </c>
      <c r="U45">
        <f t="shared" si="23"/>
        <v>30</v>
      </c>
    </row>
    <row r="46" spans="15:21">
      <c r="O46">
        <f t="shared" si="17"/>
        <v>30</v>
      </c>
      <c r="P46" s="17" t="s">
        <v>23</v>
      </c>
      <c r="Q46" s="17" t="s">
        <v>67</v>
      </c>
      <c r="R46" t="str">
        <f>IF(OR($P46="SP",$P46="CL",$P46="MR"),VLOOKUP($Q46,P!$B$3:$E$203,R$2,FALSE),VLOOKUP($Q46,B!$B$3:$E$203,R$2,FALSE))</f>
        <v>FAR</v>
      </c>
      <c r="S46">
        <f>IF(OR($P46="SP",$P46="CL",$P46="MR"),VLOOKUP($Q46,P!$B$3:$E$203,S$2,FALSE),VLOOKUP($Q46,B!$B$3:$E$203,S$2,FALSE))</f>
        <v>33</v>
      </c>
      <c r="T46">
        <f t="shared" si="22"/>
        <v>1</v>
      </c>
      <c r="U46">
        <f t="shared" si="23"/>
        <v>30</v>
      </c>
    </row>
    <row r="47" spans="15:21">
      <c r="O47">
        <f t="shared" si="17"/>
        <v>30</v>
      </c>
      <c r="P47" s="17" t="s">
        <v>126</v>
      </c>
      <c r="Q47" s="17" t="s">
        <v>239</v>
      </c>
      <c r="R47" t="str">
        <f>IF(OR($P47="SP",$P47="CL",$P47="MR"),VLOOKUP($Q47,P!$B$3:$E$203,R$2,FALSE),VLOOKUP($Q47,B!$B$3:$E$203,R$2,FALSE))</f>
        <v>DUL</v>
      </c>
      <c r="S47">
        <f>IF(OR($P47="SP",$P47="CL",$P47="MR"),VLOOKUP($Q47,P!$B$3:$E$203,S$2,FALSE),VLOOKUP($Q47,B!$B$3:$E$203,S$2,FALSE))</f>
        <v>29</v>
      </c>
      <c r="T47">
        <f t="shared" si="22"/>
        <v>1</v>
      </c>
      <c r="U47">
        <f t="shared" si="23"/>
        <v>30</v>
      </c>
    </row>
    <row r="48" spans="15:21">
      <c r="O48">
        <f t="shared" si="17"/>
        <v>30</v>
      </c>
      <c r="P48" s="17" t="s">
        <v>126</v>
      </c>
      <c r="Q48" s="17" t="s">
        <v>130</v>
      </c>
      <c r="R48" t="str">
        <f>IF(OR($P48="SP",$P48="CL",$P48="MR"),VLOOKUP($Q48,P!$B$3:$E$203,R$2,FALSE),VLOOKUP($Q48,B!$B$3:$E$203,R$2,FALSE))</f>
        <v>FAR</v>
      </c>
      <c r="S48">
        <f>IF(OR($P48="SP",$P48="CL",$P48="MR"),VLOOKUP($Q48,P!$B$3:$E$203,S$2,FALSE),VLOOKUP($Q48,B!$B$3:$E$203,S$2,FALSE))</f>
        <v>35</v>
      </c>
      <c r="T48">
        <f t="shared" si="22"/>
        <v>1</v>
      </c>
      <c r="U48">
        <f t="shared" si="23"/>
        <v>30</v>
      </c>
    </row>
    <row r="49" spans="15:21">
      <c r="O49">
        <f t="shared" si="17"/>
        <v>30</v>
      </c>
      <c r="P49" s="17" t="s">
        <v>23</v>
      </c>
      <c r="Q49" s="17" t="s">
        <v>21</v>
      </c>
      <c r="R49" t="str">
        <f>IF(OR($P49="SP",$P49="CL",$P49="MR"),VLOOKUP($Q49,P!$B$3:$E$203,R$2,FALSE),VLOOKUP($Q49,B!$B$3:$E$203,R$2,FALSE))</f>
        <v>ARL</v>
      </c>
      <c r="S49">
        <f>IF(OR($P49="SP",$P49="CL",$P49="MR"),VLOOKUP($Q49,P!$B$3:$E$203,S$2,FALSE),VLOOKUP($Q49,B!$B$3:$E$203,S$2,FALSE))</f>
        <v>33</v>
      </c>
      <c r="T49">
        <f t="shared" si="22"/>
        <v>1</v>
      </c>
      <c r="U49">
        <f t="shared" si="23"/>
        <v>30</v>
      </c>
    </row>
    <row r="50" spans="15:21">
      <c r="O50">
        <f t="shared" si="17"/>
        <v>30</v>
      </c>
      <c r="P50" s="17" t="s">
        <v>126</v>
      </c>
      <c r="Q50" s="17" t="s">
        <v>194</v>
      </c>
      <c r="R50" t="str">
        <f>IF(OR($P50="SP",$P50="CL",$P50="MR"),VLOOKUP($Q50,P!$B$3:$E$203,R$2,FALSE),VLOOKUP($Q50,B!$B$3:$E$203,R$2,FALSE))</f>
        <v>FAR</v>
      </c>
      <c r="S50">
        <f>IF(OR($P50="SP",$P50="CL",$P50="MR"),VLOOKUP($Q50,P!$B$3:$E$203,S$2,FALSE),VLOOKUP($Q50,B!$B$3:$E$203,S$2,FALSE))</f>
        <v>30</v>
      </c>
      <c r="T50">
        <f t="shared" si="22"/>
        <v>1</v>
      </c>
      <c r="U50">
        <f t="shared" si="23"/>
        <v>30</v>
      </c>
    </row>
    <row r="51" spans="15:21">
      <c r="O51">
        <f t="shared" si="17"/>
        <v>30</v>
      </c>
      <c r="P51" s="17" t="s">
        <v>23</v>
      </c>
      <c r="Q51" s="17" t="s">
        <v>182</v>
      </c>
      <c r="R51" t="str">
        <f>IF(OR($P51="SP",$P51="CL",$P51="MR"),VLOOKUP($Q51,P!$B$3:$E$203,R$2,FALSE),VLOOKUP($Q51,B!$B$3:$E$203,R$2,FALSE))</f>
        <v>FLA</v>
      </c>
      <c r="S51">
        <f>IF(OR($P51="SP",$P51="CL",$P51="MR"),VLOOKUP($Q51,P!$B$3:$E$203,S$2,FALSE),VLOOKUP($Q51,B!$B$3:$E$203,S$2,FALSE))</f>
        <v>31</v>
      </c>
      <c r="T51">
        <f t="shared" si="22"/>
        <v>1</v>
      </c>
      <c r="U51">
        <f t="shared" si="23"/>
        <v>30</v>
      </c>
    </row>
    <row r="52" spans="15:21">
      <c r="O52">
        <f t="shared" si="17"/>
        <v>30</v>
      </c>
      <c r="P52" s="17" t="s">
        <v>126</v>
      </c>
      <c r="Q52" s="17" t="s">
        <v>523</v>
      </c>
      <c r="R52" t="str">
        <f>IF(OR($P52="SP",$P52="CL",$P52="MR"),VLOOKUP($Q52,P!$B$3:$E$203,R$2,FALSE),VLOOKUP($Q52,B!$B$3:$E$203,R$2,FALSE))</f>
        <v>CON</v>
      </c>
      <c r="S52">
        <f>IF(OR($P52="SP",$P52="CL",$P52="MR"),VLOOKUP($Q52,P!$B$3:$E$203,S$2,FALSE),VLOOKUP($Q52,B!$B$3:$E$203,S$2,FALSE))</f>
        <v>26</v>
      </c>
      <c r="T52">
        <f t="shared" si="22"/>
        <v>1</v>
      </c>
      <c r="U52">
        <f t="shared" si="23"/>
        <v>30</v>
      </c>
    </row>
    <row r="53" spans="15:21">
      <c r="O53">
        <f t="shared" si="17"/>
        <v>30</v>
      </c>
      <c r="P53" s="17" t="s">
        <v>126</v>
      </c>
      <c r="Q53" s="17" t="s">
        <v>137</v>
      </c>
      <c r="R53" t="str">
        <f>IF(OR($P53="SP",$P53="CL",$P53="MR"),VLOOKUP($Q53,P!$B$3:$E$203,R$2,FALSE),VLOOKUP($Q53,B!$B$3:$E$203,R$2,FALSE))</f>
        <v>YUM</v>
      </c>
      <c r="S53">
        <f>IF(OR($P53="SP",$P53="CL",$P53="MR"),VLOOKUP($Q53,P!$B$3:$E$203,S$2,FALSE),VLOOKUP($Q53,B!$B$3:$E$203,S$2,FALSE))</f>
        <v>29</v>
      </c>
      <c r="T53">
        <f t="shared" si="22"/>
        <v>1</v>
      </c>
      <c r="U53">
        <f t="shared" si="23"/>
        <v>30</v>
      </c>
    </row>
    <row r="54" spans="15:21">
      <c r="O54">
        <v>31</v>
      </c>
      <c r="P54" s="17" t="s">
        <v>29</v>
      </c>
      <c r="Q54" s="17" t="s">
        <v>34</v>
      </c>
      <c r="R54" t="str">
        <f>IF(OR($P54="SP",$P54="CL",$P54="MR"),VLOOKUP($Q54,P!$B$3:$E$203,R$2,FALSE),VLOOKUP($Q54,B!$B$3:$E$203,R$2,FALSE))</f>
        <v>FAR</v>
      </c>
      <c r="S54">
        <f>IF(OR($P54="SP",$P54="CL",$P54="MR"),VLOOKUP($Q54,P!$B$3:$E$203,S$2,FALSE),VLOOKUP($Q54,B!$B$3:$E$203,S$2,FALSE))</f>
        <v>33</v>
      </c>
      <c r="T54">
        <f t="shared" si="22"/>
        <v>0</v>
      </c>
      <c r="U54">
        <f t="shared" si="23"/>
        <v>31</v>
      </c>
    </row>
    <row r="55" spans="15:21">
      <c r="O55">
        <v>31</v>
      </c>
      <c r="P55" s="17" t="s">
        <v>126</v>
      </c>
      <c r="Q55" s="17" t="s">
        <v>178</v>
      </c>
      <c r="R55" t="str">
        <f>IF(OR($P55="SP",$P55="CL",$P55="MR"),VLOOKUP($Q55,P!$B$3:$E$203,R$2,FALSE),VLOOKUP($Q55,B!$B$3:$E$203,R$2,FALSE))</f>
        <v>FAR</v>
      </c>
      <c r="S55">
        <f>IF(OR($P55="SP",$P55="CL",$P55="MR"),VLOOKUP($Q55,P!$B$3:$E$203,S$2,FALSE),VLOOKUP($Q55,B!$B$3:$E$203,S$2,FALSE))</f>
        <v>27</v>
      </c>
      <c r="T55">
        <f t="shared" si="22"/>
        <v>0</v>
      </c>
      <c r="U55">
        <f t="shared" si="23"/>
        <v>31</v>
      </c>
    </row>
    <row r="56" spans="15:21">
      <c r="O56">
        <v>31</v>
      </c>
      <c r="P56" s="17" t="s">
        <v>126</v>
      </c>
      <c r="Q56" s="17" t="s">
        <v>330</v>
      </c>
      <c r="R56" t="str">
        <f>IF(OR($P56="SP",$P56="CL",$P56="MR"),VLOOKUP($Q56,P!$B$3:$E$203,R$2,FALSE),VLOOKUP($Q56,B!$B$3:$E$203,R$2,FALSE))</f>
        <v>AUR</v>
      </c>
      <c r="S56">
        <f>IF(OR($P56="SP",$P56="CL",$P56="MR"),VLOOKUP($Q56,P!$B$3:$E$203,S$2,FALSE),VLOOKUP($Q56,B!$B$3:$E$203,S$2,FALSE))</f>
        <v>30</v>
      </c>
      <c r="T56">
        <f t="shared" si="22"/>
        <v>0</v>
      </c>
      <c r="U56">
        <f t="shared" si="23"/>
        <v>31</v>
      </c>
    </row>
    <row r="57" spans="15:21">
      <c r="O57">
        <v>31</v>
      </c>
      <c r="P57" s="17" t="s">
        <v>53</v>
      </c>
      <c r="Q57" s="17" t="s">
        <v>375</v>
      </c>
      <c r="R57" t="str">
        <f>IF(OR($P57="SP",$P57="CL",$P57="MR"),VLOOKUP($Q57,P!$B$3:$E$203,R$2,FALSE),VLOOKUP($Q57,B!$B$3:$E$203,R$2,FALSE))</f>
        <v>CST</v>
      </c>
      <c r="S57">
        <f>IF(OR($P57="SP",$P57="CL",$P57="MR"),VLOOKUP($Q57,P!$B$3:$E$203,S$2,FALSE),VLOOKUP($Q57,B!$B$3:$E$203,S$2,FALSE))</f>
        <v>27</v>
      </c>
      <c r="T57">
        <f t="shared" si="22"/>
        <v>0</v>
      </c>
      <c r="U57">
        <f t="shared" si="23"/>
        <v>31</v>
      </c>
    </row>
    <row r="58" spans="15:21">
      <c r="O58">
        <v>31</v>
      </c>
      <c r="P58" s="17" t="s">
        <v>126</v>
      </c>
      <c r="Q58" s="17" t="s">
        <v>60</v>
      </c>
      <c r="R58" t="str">
        <f>IF(OR($P58="SP",$P58="CL",$P58="MR"),VLOOKUP($Q58,P!$B$3:$E$203,R$2,FALSE),VLOOKUP($Q58,B!$B$3:$E$203,R$2,FALSE))</f>
        <v>NJ</v>
      </c>
      <c r="S58">
        <f>IF(OR($P58="SP",$P58="CL",$P58="MR"),VLOOKUP($Q58,P!$B$3:$E$203,S$2,FALSE),VLOOKUP($Q58,B!$B$3:$E$203,S$2,FALSE))</f>
        <v>32</v>
      </c>
      <c r="T58">
        <f t="shared" si="22"/>
        <v>0</v>
      </c>
      <c r="U58">
        <f t="shared" si="23"/>
        <v>31</v>
      </c>
    </row>
    <row r="59" spans="15:21">
      <c r="O59">
        <v>31</v>
      </c>
      <c r="P59" s="17" t="s">
        <v>126</v>
      </c>
      <c r="Q59" s="17" t="s">
        <v>334</v>
      </c>
      <c r="R59" t="str">
        <f>IF(OR($P59="SP",$P59="CL",$P59="MR"),VLOOKUP($Q59,P!$B$3:$E$203,R$2,FALSE),VLOOKUP($Q59,B!$B$3:$E$203,R$2,FALSE))</f>
        <v>CON</v>
      </c>
      <c r="S59">
        <f>IF(OR($P59="SP",$P59="CL",$P59="MR"),VLOOKUP($Q59,P!$B$3:$E$203,S$2,FALSE),VLOOKUP($Q59,B!$B$3:$E$203,S$2,FALSE))</f>
        <v>26</v>
      </c>
      <c r="T59">
        <f t="shared" si="22"/>
        <v>0</v>
      </c>
      <c r="U59">
        <f t="shared" si="23"/>
        <v>31</v>
      </c>
    </row>
    <row r="60" spans="15:21">
      <c r="O60">
        <v>60</v>
      </c>
      <c r="P60" s="17" t="s">
        <v>44</v>
      </c>
      <c r="Q60" s="17" t="s">
        <v>210</v>
      </c>
      <c r="R60" t="str">
        <f>IF(OR($P60="SP",$P60="CL",$P60="MR"),VLOOKUP($Q60,P!$B$3:$E$203,R$2,FALSE),VLOOKUP($Q60,B!$B$3:$E$203,R$2,FALSE))</f>
        <v>BAK</v>
      </c>
      <c r="S60">
        <f>IF(OR($P60="SP",$P60="CL",$P60="MR"),VLOOKUP($Q60,P!$B$3:$E$203,S$2,FALSE),VLOOKUP($Q60,B!$B$3:$E$203,S$2,FALSE))</f>
        <v>32</v>
      </c>
      <c r="T60">
        <f t="shared" si="22"/>
        <v>-29</v>
      </c>
      <c r="U60">
        <f t="shared" si="23"/>
        <v>60</v>
      </c>
    </row>
    <row r="61" spans="15:21">
      <c r="O61">
        <v>60</v>
      </c>
      <c r="P61" s="17" t="s">
        <v>46</v>
      </c>
      <c r="Q61" s="17" t="s">
        <v>405</v>
      </c>
      <c r="R61" t="str">
        <f>IF(OR($P61="SP",$P61="CL",$P61="MR"),VLOOKUP($Q61,P!$B$3:$E$203,R$2,FALSE),VLOOKUP($Q61,B!$B$3:$E$203,R$2,FALSE))</f>
        <v>GLO</v>
      </c>
      <c r="S61">
        <f>IF(OR($P61="SP",$P61="CL",$P61="MR"),VLOOKUP($Q61,P!$B$3:$E$203,S$2,FALSE),VLOOKUP($Q61,B!$B$3:$E$203,S$2,FALSE))</f>
        <v>27</v>
      </c>
      <c r="T61">
        <f t="shared" si="22"/>
        <v>-29</v>
      </c>
      <c r="U61">
        <f t="shared" si="23"/>
        <v>60</v>
      </c>
    </row>
    <row r="62" spans="15:21">
      <c r="O62">
        <v>60</v>
      </c>
      <c r="P62" s="17" t="s">
        <v>126</v>
      </c>
      <c r="Q62" s="17" t="s">
        <v>240</v>
      </c>
      <c r="R62" t="e">
        <f>IF(OR($P62="SP",$P62="CL",$P62="MR"),VLOOKUP($Q62,P!$B$3:$E$203,R$2,FALSE),VLOOKUP($Q62,B!$B$3:$E$203,R$2,FALSE))</f>
        <v>#N/A</v>
      </c>
      <c r="S62" t="e">
        <f>IF(OR($P62="SP",$P62="CL",$P62="MR"),VLOOKUP($Q62,P!$B$3:$E$203,S$2,FALSE),VLOOKUP($Q62,B!$B$3:$E$203,S$2,FALSE))</f>
        <v>#N/A</v>
      </c>
      <c r="T62">
        <f t="shared" si="22"/>
        <v>-29</v>
      </c>
      <c r="U62">
        <f t="shared" si="23"/>
        <v>60</v>
      </c>
    </row>
    <row r="63" spans="15:21">
      <c r="O63">
        <v>60</v>
      </c>
      <c r="P63" s="17" t="s">
        <v>32</v>
      </c>
      <c r="Q63" s="17" t="s">
        <v>383</v>
      </c>
      <c r="R63" t="str">
        <f>IF(OR($P63="SP",$P63="CL",$P63="MR"),VLOOKUP($Q63,P!$B$3:$E$203,R$2,FALSE),VLOOKUP($Q63,B!$B$3:$E$203,R$2,FALSE))</f>
        <v>FAR</v>
      </c>
      <c r="S63">
        <f>IF(OR($P63="SP",$P63="CL",$P63="MR"),VLOOKUP($Q63,P!$B$3:$E$203,S$2,FALSE),VLOOKUP($Q63,B!$B$3:$E$203,S$2,FALSE))</f>
        <v>29</v>
      </c>
      <c r="T63">
        <f t="shared" si="22"/>
        <v>-29</v>
      </c>
      <c r="U63">
        <f t="shared" si="23"/>
        <v>60</v>
      </c>
    </row>
    <row r="64" spans="15:21">
      <c r="O64">
        <v>60</v>
      </c>
      <c r="P64" s="17" t="s">
        <v>32</v>
      </c>
      <c r="Q64" s="17" t="s">
        <v>211</v>
      </c>
      <c r="R64" t="str">
        <f>IF(OR($P64="SP",$P64="CL",$P64="MR"),VLOOKUP($Q64,P!$B$3:$E$203,R$2,FALSE),VLOOKUP($Q64,B!$B$3:$E$203,R$2,FALSE))</f>
        <v>AUR</v>
      </c>
      <c r="S64">
        <f>IF(OR($P64="SP",$P64="CL",$P64="MR"),VLOOKUP($Q64,P!$B$3:$E$203,S$2,FALSE),VLOOKUP($Q64,B!$B$3:$E$203,S$2,FALSE))</f>
        <v>32</v>
      </c>
      <c r="T64">
        <f t="shared" si="22"/>
        <v>-29</v>
      </c>
      <c r="U64">
        <f t="shared" si="23"/>
        <v>60</v>
      </c>
    </row>
    <row r="65" spans="15:21">
      <c r="O65">
        <v>60</v>
      </c>
      <c r="P65" s="17" t="s">
        <v>26</v>
      </c>
      <c r="Q65" s="17" t="s">
        <v>634</v>
      </c>
      <c r="R65" t="str">
        <f>IF(OR($P65="SP",$P65="CL",$P65="MR"),VLOOKUP($Q65,P!$B$3:$E$203,R$2,FALSE),VLOOKUP($Q65,B!$B$3:$E$203,R$2,FALSE))</f>
        <v>NO</v>
      </c>
      <c r="S65">
        <f>IF(OR($P65="SP",$P65="CL",$P65="MR"),VLOOKUP($Q65,P!$B$3:$E$203,S$2,FALSE),VLOOKUP($Q65,B!$B$3:$E$203,S$2,FALSE))</f>
        <v>24</v>
      </c>
      <c r="T65">
        <f t="shared" si="22"/>
        <v>-29</v>
      </c>
      <c r="U65">
        <f t="shared" si="23"/>
        <v>60</v>
      </c>
    </row>
    <row r="66" spans="15:21">
      <c r="O66">
        <v>60</v>
      </c>
      <c r="P66" t="s">
        <v>32</v>
      </c>
      <c r="Q66" s="17" t="s">
        <v>642</v>
      </c>
      <c r="R66" t="str">
        <f>IF(OR($P66="SP",$P66="CL",$P66="MR"),VLOOKUP($Q66,P!$B$3:$E$203,R$2,FALSE),VLOOKUP($Q66,B!$B$3:$E$203,R$2,FALSE))</f>
        <v>YUM</v>
      </c>
      <c r="S66">
        <f>IF(OR($P66="SP",$P66="CL",$P66="MR"),VLOOKUP($Q66,P!$B$3:$E$203,S$2,FALSE),VLOOKUP($Q66,B!$B$3:$E$203,S$2,FALSE))</f>
        <v>24</v>
      </c>
      <c r="T66">
        <f t="shared" si="22"/>
        <v>-29</v>
      </c>
      <c r="U66">
        <f t="shared" si="23"/>
        <v>60</v>
      </c>
    </row>
    <row r="67" spans="15:21">
      <c r="O67">
        <v>60</v>
      </c>
      <c r="P67" t="s">
        <v>26</v>
      </c>
      <c r="Q67" t="s">
        <v>641</v>
      </c>
      <c r="R67" t="str">
        <f>IF(OR($P67="SP",$P67="CL",$P67="MR"),VLOOKUP($Q67,P!$B$3:$E$203,R$2,FALSE),VLOOKUP($Q67,B!$B$3:$E$203,R$2,FALSE))</f>
        <v>KAL</v>
      </c>
      <c r="S67">
        <f>IF(OR($P67="SP",$P67="CL",$P67="MR"),VLOOKUP($Q67,P!$B$3:$E$203,S$2,FALSE),VLOOKUP($Q67,B!$B$3:$E$203,S$2,FALSE))</f>
        <v>27</v>
      </c>
      <c r="T67">
        <f t="shared" si="22"/>
        <v>-29</v>
      </c>
      <c r="U67">
        <f t="shared" si="23"/>
        <v>60</v>
      </c>
    </row>
    <row r="68" spans="15:21">
      <c r="O68">
        <v>60</v>
      </c>
      <c r="Q68" s="17"/>
      <c r="R68" t="e">
        <f>IF(OR($P68="SP",$P68="CL",$P68="MR"),VLOOKUP($Q68,P!$B$3:$E$203,R$2,FALSE),VLOOKUP($Q68,B!$B$3:$E$203,R$2,FALSE))</f>
        <v>#N/A</v>
      </c>
      <c r="S68" t="e">
        <f>IF(OR($P68="SP",$P68="CL",$P68="MR"),VLOOKUP($Q68,P!$B$3:$E$203,S$2,FALSE),VLOOKUP($Q68,B!$B$3:$E$203,S$2,FALSE))</f>
        <v>#N/A</v>
      </c>
      <c r="T68">
        <f t="shared" si="22"/>
        <v>-29</v>
      </c>
      <c r="U68">
        <f t="shared" si="23"/>
        <v>60</v>
      </c>
    </row>
    <row r="69" spans="15:21">
      <c r="O69">
        <v>60</v>
      </c>
      <c r="P69" t="s">
        <v>29</v>
      </c>
      <c r="Q69" s="17" t="s">
        <v>572</v>
      </c>
      <c r="R69" t="str">
        <f>IF(OR($P69="SP",$P69="CL",$P69="MR"),VLOOKUP($Q69,P!$B$3:$E$203,R$2,FALSE),VLOOKUP($Q69,B!$B$3:$E$203,R$2,FALSE))</f>
        <v>REN</v>
      </c>
      <c r="S69">
        <f>IF(OR($P69="SP",$P69="CL",$P69="MR"),VLOOKUP($Q69,P!$B$3:$E$203,S$2,FALSE),VLOOKUP($Q69,B!$B$3:$E$203,S$2,FALSE))</f>
        <v>25</v>
      </c>
      <c r="T69">
        <f t="shared" si="22"/>
        <v>-29</v>
      </c>
      <c r="U69">
        <f t="shared" si="23"/>
        <v>60</v>
      </c>
    </row>
    <row r="70" spans="15:21">
      <c r="O70">
        <v>60</v>
      </c>
      <c r="P70" t="s">
        <v>126</v>
      </c>
      <c r="Q70" t="s">
        <v>244</v>
      </c>
      <c r="R70" t="str">
        <f>IF(OR($P70="SP",$P70="CL",$P70="MR"),VLOOKUP($Q70,P!$B$3:$E$203,R$2,FALSE),VLOOKUP($Q70,B!$B$3:$E$203,R$2,FALSE))</f>
        <v>DUL</v>
      </c>
      <c r="S70">
        <f>IF(OR($P70="SP",$P70="CL",$P70="MR"),VLOOKUP($Q70,P!$B$3:$E$203,S$2,FALSE),VLOOKUP($Q70,B!$B$3:$E$203,S$2,FALSE))</f>
        <v>27</v>
      </c>
      <c r="T70">
        <f t="shared" si="22"/>
        <v>-29</v>
      </c>
      <c r="U70">
        <f t="shared" si="23"/>
        <v>60</v>
      </c>
    </row>
    <row r="71" spans="15:21">
      <c r="O71">
        <v>60</v>
      </c>
      <c r="R71" t="e">
        <f>IF(OR($P71="SP",$P71="CL",$P71="MR"),VLOOKUP($Q71,P!$B$3:$E$203,R$2,FALSE),VLOOKUP($Q71,B!$B$3:$E$203,R$2,FALSE))</f>
        <v>#N/A</v>
      </c>
      <c r="S71" t="e">
        <f>IF(OR($P71="SP",$P71="CL",$P71="MR"),VLOOKUP($Q71,P!$B$3:$E$203,S$2,FALSE),VLOOKUP($Q71,B!$B$3:$E$203,S$2,FALSE))</f>
        <v>#N/A</v>
      </c>
      <c r="T71">
        <f t="shared" si="22"/>
        <v>-29</v>
      </c>
      <c r="U71">
        <f t="shared" si="23"/>
        <v>60</v>
      </c>
    </row>
    <row r="72" spans="15:21">
      <c r="O72">
        <v>60</v>
      </c>
      <c r="P72" t="s">
        <v>50</v>
      </c>
      <c r="Q72" t="s">
        <v>567</v>
      </c>
      <c r="R72" t="str">
        <f>IF(OR($P72="SP",$P72="CL",$P72="MR"),VLOOKUP($Q72,P!$B$3:$E$203,R$2,FALSE),VLOOKUP($Q72,B!$B$3:$E$203,R$2,FALSE))</f>
        <v>LON</v>
      </c>
      <c r="S72">
        <f>IF(OR($P72="SP",$P72="CL",$P72="MR"),VLOOKUP($Q72,P!$B$3:$E$203,S$2,FALSE),VLOOKUP($Q72,B!$B$3:$E$203,S$2,FALSE))</f>
        <v>28</v>
      </c>
      <c r="T72">
        <f t="shared" si="22"/>
        <v>-29</v>
      </c>
      <c r="U72">
        <f t="shared" si="23"/>
        <v>60</v>
      </c>
    </row>
    <row r="73" spans="15:21">
      <c r="O73">
        <v>60</v>
      </c>
      <c r="P73" t="s">
        <v>29</v>
      </c>
      <c r="Q73" t="s">
        <v>570</v>
      </c>
      <c r="R73" t="e">
        <f>IF(OR($P73="SP",$P73="CL",$P73="MR"),VLOOKUP($Q73,P!$B$3:$E$203,R$2,FALSE),VLOOKUP($Q73,B!$B$3:$E$203,R$2,FALSE))</f>
        <v>#N/A</v>
      </c>
      <c r="S73" t="e">
        <f>IF(OR($P73="SP",$P73="CL",$P73="MR"),VLOOKUP($Q73,P!$B$3:$E$203,S$2,FALSE),VLOOKUP($Q73,B!$B$3:$E$203,S$2,FALSE))</f>
        <v>#N/A</v>
      </c>
      <c r="T73">
        <f t="shared" si="22"/>
        <v>-29</v>
      </c>
      <c r="U73">
        <f t="shared" si="23"/>
        <v>60</v>
      </c>
    </row>
    <row r="74" spans="15:21">
      <c r="O74">
        <v>60</v>
      </c>
      <c r="P74" t="s">
        <v>44</v>
      </c>
      <c r="Q74" t="s">
        <v>577</v>
      </c>
      <c r="R74" t="str">
        <f>IF(OR($P74="SP",$P74="CL",$P74="MR"),VLOOKUP($Q74,P!$B$3:$E$203,R$2,FALSE),VLOOKUP($Q74,B!$B$3:$E$203,R$2,FALSE))</f>
        <v>FLA</v>
      </c>
      <c r="S74">
        <f>IF(OR($P74="SP",$P74="CL",$P74="MR"),VLOOKUP($Q74,P!$B$3:$E$203,S$2,FALSE),VLOOKUP($Q74,B!$B$3:$E$203,S$2,FALSE))</f>
        <v>26</v>
      </c>
      <c r="T74">
        <f t="shared" si="22"/>
        <v>-29</v>
      </c>
      <c r="U74">
        <f t="shared" si="23"/>
        <v>60</v>
      </c>
    </row>
    <row r="75" spans="15:21">
      <c r="O75">
        <v>60</v>
      </c>
      <c r="P75" t="s">
        <v>126</v>
      </c>
      <c r="Q75" t="s">
        <v>489</v>
      </c>
      <c r="R75" t="str">
        <f>IF(OR($P75="SP",$P75="CL",$P75="MR"),VLOOKUP($Q75,P!$B$3:$E$203,R$2,FALSE),VLOOKUP($Q75,B!$B$3:$E$203,R$2,FALSE))</f>
        <v>TEM</v>
      </c>
      <c r="S75">
        <f>IF(OR($P75="SP",$P75="CL",$P75="MR"),VLOOKUP($Q75,P!$B$3:$E$203,S$2,FALSE),VLOOKUP($Q75,B!$B$3:$E$203,S$2,FALSE))</f>
        <v>25</v>
      </c>
      <c r="T75">
        <f t="shared" si="22"/>
        <v>-29</v>
      </c>
      <c r="U75">
        <f t="shared" si="23"/>
        <v>60</v>
      </c>
    </row>
    <row r="76" spans="15:21">
      <c r="S76" t="e">
        <f>IF(OR($P76="SP",$P76="CL",$P76="MR"),VLOOKUP($Q76,P!$B$3:$E$203,S$2,FALSE),VLOOKUP($Q76,B!$B$3:$E$203,S$2,FALSE))</f>
        <v>#N/A</v>
      </c>
    </row>
  </sheetData>
  <sortState ref="A4:F27">
    <sortCondition descending="1" ref="E4:E2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Batters Comb</vt:lpstr>
      <vt:lpstr>Batters1</vt:lpstr>
      <vt:lpstr>Batters2</vt:lpstr>
      <vt:lpstr>B</vt:lpstr>
      <vt:lpstr>Pitchers1</vt:lpstr>
      <vt:lpstr>Pitchers2</vt:lpstr>
      <vt:lpstr>P</vt:lpstr>
      <vt:lpstr>Cumtv</vt:lpstr>
      <vt:lpstr>Summary</vt:lpstr>
      <vt:lpstr>COND</vt:lpstr>
    </vt:vector>
  </TitlesOfParts>
  <Company>Providence Health &amp; Services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Esselink</dc:creator>
  <cp:lastModifiedBy>Frank Esselink</cp:lastModifiedBy>
  <dcterms:created xsi:type="dcterms:W3CDTF">2011-03-30T16:38:26Z</dcterms:created>
  <dcterms:modified xsi:type="dcterms:W3CDTF">2013-08-01T23:08:27Z</dcterms:modified>
</cp:coreProperties>
</file>