
<file path=[Content_Types].xml><?xml version="1.0" encoding="utf-8"?>
<Types xmlns="http://schemas.openxmlformats.org/package/2006/content-types">
  <Override PartName="/docProps/app.xml" ContentType="application/vnd.openxmlformats-officedocument.extended-properties+xml"/>
  <Override PartName="/xl/worksheets/sheet6.xml" ContentType="application/vnd.openxmlformats-officedocument.spreadsheetml.worksheet+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Override PartName="/xl/worksheets/sheet7.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4.xml" ContentType="application/vnd.openxmlformats-officedocument.spreadsheetml.worksheet+xml"/>
  <Override PartName="/xl/worksheets/sheet8.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0" yWindow="-20" windowWidth="22220" windowHeight="14500" tabRatio="794" activeTab="6"/>
  </bookViews>
  <sheets>
    <sheet name="Roles" sheetId="1" r:id="rId1"/>
    <sheet name="Rules" sheetId="2" r:id="rId2"/>
    <sheet name="Characters" sheetId="3" r:id="rId3"/>
    <sheet name="Assignments" sheetId="4" r:id="rId4"/>
    <sheet name="Randomizer" sheetId="5" r:id="rId5"/>
    <sheet name="Mechanics" sheetId="6" r:id="rId6"/>
    <sheet name="Night Action Tracker" sheetId="7" r:id="rId7"/>
    <sheet name="Voting" sheetId="8" r:id="rId8"/>
  </sheet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E3" i="4"/>
  <c r="E4"/>
  <c r="E5"/>
  <c r="E6"/>
  <c r="E7"/>
  <c r="E8"/>
  <c r="E9"/>
  <c r="E10"/>
  <c r="E11"/>
  <c r="E12"/>
  <c r="E13"/>
  <c r="E1"/>
  <c r="F12"/>
  <c r="F8"/>
  <c r="F4"/>
  <c r="F13"/>
  <c r="F11"/>
  <c r="F9"/>
  <c r="F7"/>
  <c r="F5"/>
  <c r="F10"/>
  <c r="F6"/>
  <c r="D4"/>
  <c r="D5"/>
  <c r="D6"/>
  <c r="D7"/>
  <c r="D8"/>
  <c r="D9"/>
  <c r="D10"/>
  <c r="D11"/>
  <c r="D12"/>
  <c r="D13"/>
  <c r="D3"/>
  <c r="F3"/>
  <c r="C1" i="7"/>
  <c r="H1"/>
  <c r="R13"/>
  <c r="R12"/>
  <c r="R11"/>
  <c r="R10"/>
  <c r="R9"/>
  <c r="R8"/>
  <c r="R7"/>
  <c r="R6"/>
  <c r="R5"/>
  <c r="R4"/>
  <c r="R3"/>
  <c r="R2"/>
  <c r="P13"/>
  <c r="P12"/>
  <c r="P11"/>
  <c r="P10"/>
  <c r="P9"/>
  <c r="P8"/>
  <c r="P7"/>
  <c r="P6"/>
  <c r="P5"/>
  <c r="P4"/>
  <c r="P3"/>
  <c r="P2"/>
  <c r="N13"/>
  <c r="N12"/>
  <c r="N11"/>
  <c r="N10"/>
  <c r="N9"/>
  <c r="N8"/>
  <c r="N7"/>
  <c r="N6"/>
  <c r="N5"/>
  <c r="N4"/>
  <c r="N3"/>
  <c r="N2"/>
  <c r="L13"/>
  <c r="L12"/>
  <c r="L11"/>
  <c r="L10"/>
  <c r="L9"/>
  <c r="L8"/>
  <c r="L7"/>
  <c r="L6"/>
  <c r="L5"/>
  <c r="L4"/>
  <c r="L3"/>
  <c r="L2"/>
  <c r="J2"/>
  <c r="J4"/>
  <c r="J5"/>
  <c r="J6"/>
  <c r="J7"/>
  <c r="J8"/>
  <c r="J9"/>
  <c r="J10"/>
  <c r="J11"/>
  <c r="J12"/>
  <c r="J13"/>
  <c r="J3"/>
  <c r="K3"/>
  <c r="M3"/>
  <c r="O3"/>
  <c r="Q3"/>
  <c r="K4"/>
  <c r="M4"/>
  <c r="O4"/>
  <c r="Q4"/>
  <c r="K5"/>
  <c r="M5"/>
  <c r="O5"/>
  <c r="Q5"/>
  <c r="K6"/>
  <c r="M6"/>
  <c r="O6"/>
  <c r="Q6"/>
  <c r="K7"/>
  <c r="M7"/>
  <c r="O7"/>
  <c r="Q7"/>
  <c r="K8"/>
  <c r="M8"/>
  <c r="O8"/>
  <c r="Q8"/>
  <c r="K9"/>
  <c r="M9"/>
  <c r="O9"/>
  <c r="Q9"/>
  <c r="K10"/>
  <c r="M10"/>
  <c r="O10"/>
  <c r="Q10"/>
  <c r="K11"/>
  <c r="M11"/>
  <c r="O11"/>
  <c r="Q11"/>
  <c r="K12"/>
  <c r="M12"/>
  <c r="O12"/>
  <c r="Q12"/>
  <c r="K13"/>
  <c r="M13"/>
  <c r="O13"/>
  <c r="Q13"/>
  <c r="I4"/>
  <c r="I5"/>
  <c r="I6"/>
  <c r="I7"/>
  <c r="I8"/>
  <c r="I9"/>
  <c r="I10"/>
  <c r="I11"/>
  <c r="I12"/>
  <c r="I13"/>
  <c r="I3"/>
  <c r="I1"/>
  <c r="K1"/>
  <c r="O1"/>
  <c r="Q1"/>
  <c r="M1"/>
  <c r="G1"/>
  <c r="F4"/>
  <c r="F5"/>
  <c r="F6"/>
  <c r="F7"/>
  <c r="F8"/>
  <c r="F9"/>
  <c r="F10"/>
  <c r="F11"/>
  <c r="F12"/>
  <c r="F13"/>
  <c r="F3"/>
  <c r="B3" i="5"/>
  <c r="C3"/>
  <c r="B4"/>
  <c r="C4"/>
  <c r="B5"/>
  <c r="C5"/>
  <c r="B6"/>
  <c r="C6"/>
  <c r="B7"/>
  <c r="C7"/>
  <c r="B8"/>
  <c r="C8"/>
  <c r="B9"/>
  <c r="C9"/>
  <c r="B10"/>
  <c r="C10"/>
  <c r="B11"/>
  <c r="C11"/>
  <c r="B12"/>
  <c r="C12"/>
  <c r="C2"/>
  <c r="B2"/>
  <c r="E2"/>
  <c r="D2"/>
  <c r="E12"/>
  <c r="D12"/>
  <c r="D11"/>
  <c r="D10"/>
  <c r="D9"/>
  <c r="D8"/>
  <c r="D7"/>
  <c r="D6"/>
  <c r="D5"/>
  <c r="D4"/>
  <c r="D3"/>
  <c r="E11"/>
  <c r="E10"/>
  <c r="E9"/>
  <c r="E8"/>
  <c r="E7"/>
  <c r="E6"/>
  <c r="E5"/>
  <c r="E4"/>
  <c r="E3"/>
</calcChain>
</file>

<file path=xl/sharedStrings.xml><?xml version="1.0" encoding="utf-8"?>
<sst xmlns="http://schemas.openxmlformats.org/spreadsheetml/2006/main" count="438" uniqueCount="206">
  <si>
    <t>You struggle to fit the swiss army knife into the door hinges, but they're on the other side.  After several attempts, you give up and push, finding that it opens easily.  You search the bowels of the stadium for any sign of Bob Scorat.  Rounding a corner, you almost literally bump into Ulrich, who confiscates your bat, and the swiss army knife.  He sends you back to bed at sword point.</t>
    <phoneticPr fontId="4" type="noConversion"/>
  </si>
  <si>
    <t>You are the team's dependable ace, a veteran who's seen it all, and little phases you at this stage of your career.  The offense may be bleak, but you're regularly among the league leaders in most pitching stats.</t>
  </si>
  <si>
    <t>x</t>
  </si>
  <si>
    <t>Special</t>
  </si>
  <si>
    <t>Mafia Roleblocker role will be inheritable if both the cop and the doctor live.</t>
  </si>
  <si>
    <t>Vote</t>
  </si>
  <si>
    <t>Day</t>
  </si>
  <si>
    <t>Rick Leonardson</t>
  </si>
  <si>
    <t>Spikes McGee</t>
  </si>
  <si>
    <t>Gavin Black</t>
  </si>
  <si>
    <t>Thomas Hutchins</t>
  </si>
  <si>
    <t>Marcy Swanson</t>
  </si>
  <si>
    <t>Suka Tingenek</t>
  </si>
  <si>
    <t>Janet Ingram</t>
  </si>
  <si>
    <t>Olivia Parsons</t>
  </si>
  <si>
    <t>Todd Parsons</t>
  </si>
  <si>
    <t>Confirm</t>
  </si>
  <si>
    <t>On Success</t>
  </si>
  <si>
    <t>You successfully investigated XXX, who is (Anti-)Town</t>
  </si>
  <si>
    <t>You successfully protected XXX.</t>
  </si>
  <si>
    <t>You killed XXX.</t>
  </si>
  <si>
    <t>You watched XXX and saw that they were YYY'd.</t>
  </si>
  <si>
    <t>You succesfully blocked XXX.</t>
  </si>
  <si>
    <t>Mike</t>
  </si>
  <si>
    <t>John</t>
  </si>
  <si>
    <t>By Player</t>
  </si>
  <si>
    <t>Protects Vinny Patek</t>
  </si>
  <si>
    <t>Attempts to free Bob Scorat and escape</t>
  </si>
  <si>
    <t>Watches Gavin Black</t>
  </si>
  <si>
    <t>Eliminated</t>
  </si>
  <si>
    <t>Does Nothing</t>
  </si>
  <si>
    <t>Kills Spikes McGee</t>
  </si>
  <si>
    <t>None</t>
    <phoneticPr fontId="4" type="noConversion"/>
  </si>
  <si>
    <t>None</t>
    <phoneticPr fontId="4" type="noConversion"/>
  </si>
  <si>
    <t>You follow Gavin Black, but don't see or hear anyone targeting him with an action.</t>
    <phoneticPr fontId="4" type="noConversion"/>
  </si>
  <si>
    <t>You succesfully killed Spikes McGee</t>
    <phoneticPr fontId="4" type="noConversion"/>
  </si>
  <si>
    <t>You succesfully protected Vinny Patek.</t>
    <phoneticPr fontId="4" type="noConversion"/>
  </si>
  <si>
    <t>x</t>
    <phoneticPr fontId="4" type="noConversion"/>
  </si>
  <si>
    <r>
      <t xml:space="preserve">Each day you will vote to lynch a player.  Voting should be done in the following format: </t>
    </r>
    <r>
      <rPr>
        <b/>
        <sz val="11"/>
        <color theme="1"/>
        <rFont val="Calibri"/>
        <family val="2"/>
        <scheme val="minor"/>
      </rPr>
      <t>Vote: Character (Forum Handle)</t>
    </r>
    <r>
      <rPr>
        <sz val="11"/>
        <color theme="1"/>
        <rFont val="Calibri"/>
        <family val="2"/>
        <scheme val="minor"/>
      </rPr>
      <t xml:space="preserve">.  Similarly, unvoting is to be done in the format; </t>
    </r>
    <r>
      <rPr>
        <b/>
        <sz val="11"/>
        <color theme="1"/>
        <rFont val="Calibri"/>
        <family val="2"/>
        <scheme val="minor"/>
      </rPr>
      <t>Unvote: Character (Forum Handle)</t>
    </r>
    <r>
      <rPr>
        <sz val="11"/>
        <color theme="1"/>
        <rFont val="Calibri"/>
        <family val="2"/>
        <scheme val="minor"/>
      </rPr>
      <t>. No other format will be accepted.  You may unvote and revote as many times as you like. The player with the most votes at the end of a game day will be lynched. If there is a tie then the first player to achieve this vote count will be lynched.  Failing to post in the day thread will result in a vote penalty the following day equal to the remaining number of players divided by 4.</t>
    </r>
  </si>
  <si>
    <t>WriteBoards</t>
  </si>
  <si>
    <t>Scum</t>
  </si>
  <si>
    <t>Dead</t>
  </si>
  <si>
    <t>Link</t>
  </si>
  <si>
    <t>Password</t>
  </si>
  <si>
    <t>pebaScum</t>
  </si>
  <si>
    <t>pebaDead</t>
  </si>
  <si>
    <t>http://123.writeboard.com/yy7gc90aacygvk96u0il94fq</t>
  </si>
  <si>
    <t>http://123.writeboard.com/igusjjmw0my4oh8tccrm1wds</t>
  </si>
  <si>
    <t>Ulysses G. Harrison</t>
  </si>
  <si>
    <t>Magnifying Glass</t>
  </si>
  <si>
    <t>Item</t>
  </si>
  <si>
    <t>Bodyguard</t>
  </si>
  <si>
    <r>
      <t xml:space="preserve">Welcome, [Player Name], you are a </t>
    </r>
    <r>
      <rPr>
        <b/>
        <sz val="11"/>
        <color theme="1"/>
        <rFont val="Calibri"/>
        <family val="2"/>
        <scheme val="minor"/>
      </rPr>
      <t>Town Bodyguard.</t>
    </r>
  </si>
  <si>
    <t>Each night phase, you may protect one player in the game from one nightkill.  However, if the player you protect is targetted for the night kill, you will die in their stead.</t>
  </si>
  <si>
    <t>Action</t>
  </si>
  <si>
    <t>Result</t>
  </si>
  <si>
    <t>Night</t>
  </si>
  <si>
    <t>1-shot</t>
  </si>
  <si>
    <t>+someone</t>
  </si>
  <si>
    <t>You win when you are lynched.</t>
  </si>
  <si>
    <r>
      <t xml:space="preserve">Welcome, [Player Name]. You are a </t>
    </r>
    <r>
      <rPr>
        <b/>
        <sz val="11"/>
        <color theme="1"/>
        <rFont val="Calibri"/>
        <family val="2"/>
        <scheme val="minor"/>
      </rPr>
      <t>Jester</t>
    </r>
    <r>
      <rPr>
        <sz val="11"/>
        <color theme="1"/>
        <rFont val="Calibri"/>
        <family val="2"/>
        <scheme val="minor"/>
      </rPr>
      <t>.</t>
    </r>
  </si>
  <si>
    <t>Voyeur</t>
  </si>
  <si>
    <r>
      <t xml:space="preserve">Welcome, [Player Name], you are a </t>
    </r>
    <r>
      <rPr>
        <b/>
        <sz val="11"/>
        <color theme="1"/>
        <rFont val="Calibri"/>
        <family val="2"/>
        <scheme val="minor"/>
      </rPr>
      <t>Town Voyeur.</t>
    </r>
  </si>
  <si>
    <t>Each night phase, you may watch one player in the game by PM'ing the mod.  You will learn what action was performed on that player, but not who targeted them.</t>
  </si>
  <si>
    <t>Investigated</t>
  </si>
  <si>
    <t>Protected</t>
  </si>
  <si>
    <t>Nightkilled</t>
  </si>
  <si>
    <t>Ogled</t>
  </si>
  <si>
    <t>-</t>
  </si>
  <si>
    <t>Blocked</t>
  </si>
  <si>
    <t>On Investigate</t>
  </si>
  <si>
    <t>?Nightkilled</t>
  </si>
  <si>
    <t>Guarded</t>
  </si>
  <si>
    <t>On Voyeur/Follow</t>
  </si>
  <si>
    <t>Each night phase, you must select one player to protect from in the game from one nightkill.</t>
  </si>
  <si>
    <t>You are the speedy leadoff hitter that drives the Clutcher's offense.  You're easily the best player in a troubled lineup and you know it.</t>
  </si>
  <si>
    <t>Characters have been assigned to players at random.</t>
  </si>
  <si>
    <t>Alignment and roles have beeen assigned to characters at random.</t>
  </si>
  <si>
    <t>The character bios are purely for fun.  Any assumptions based on the character bios and roles are made at your own risk.</t>
  </si>
  <si>
    <t>Viktor Bobrov</t>
  </si>
  <si>
    <t>A Russian immigrant with little interest in baseball who's a part of the janitorial staff</t>
  </si>
  <si>
    <t>Pregame</t>
  </si>
  <si>
    <t>Create Players</t>
  </si>
  <si>
    <t>Create sets</t>
  </si>
  <si>
    <t>Create storyline</t>
  </si>
  <si>
    <t>Setup Writeboard for Scum</t>
  </si>
  <si>
    <t>Setup Writeboard for Dead Players</t>
  </si>
  <si>
    <t>Night Actions</t>
  </si>
  <si>
    <t>Block</t>
  </si>
  <si>
    <t>Protect</t>
  </si>
  <si>
    <t>Kill</t>
  </si>
  <si>
    <t>Investigate</t>
  </si>
  <si>
    <t>Find an action such that its effect cannot possibly be modified by any other action.</t>
  </si>
  <si>
    <t>Resolve it.</t>
  </si>
  <si>
    <t>Repeat from step 1 until all actions are resolved.</t>
  </si>
  <si>
    <t>Each player will be given a character to play who will be aligned with either the Town, the Mafia (scum), or niether. Town wins when all threats to the town have been eliminated and there is at least one town player alive.  Mafia wins when the Mafia obtain a majority or nothing can prevent this from occurring.  Any other party characters will have their own win conditions outlined in their roles.</t>
  </si>
  <si>
    <t>Vinny Patek</t>
  </si>
  <si>
    <t>Laird Wausden</t>
  </si>
  <si>
    <t>You are the player agent for Laird Wausden.</t>
  </si>
  <si>
    <t>You hail from Kivalina, AK and have been an avid follower of Laird Wausden ever since his days as a minor leaguer.</t>
  </si>
  <si>
    <t>The Clutchers' #2 starter, who had been slated to start today's game against the Beavers.</t>
  </si>
  <si>
    <t>You are the Clutcher's public relations representative.  You have recently denied any truth to rumors of romantic invovlement with Laird Wausden.</t>
  </si>
  <si>
    <t>On Investigation</t>
  </si>
  <si>
    <t>Bob Scorat</t>
  </si>
  <si>
    <t>ID</t>
  </si>
  <si>
    <t>Rule</t>
  </si>
  <si>
    <t>A game day will last a maximum of 72 hours. You may not vote in the first 24 hours. The day will end after 72 hours, unless the group are decided on a lynch and the moderator decides to end it early. After the day has concluded, a night stage will commence, which will last a maximum of 48 hours. Night actions must be sent to the host in the first 24 hours of the night stage. They will not be accepted after this deadline has passed.</t>
  </si>
  <si>
    <t>The alignment of lynched players, as well as those that died during the night will be revealed at the beginning of the next day.</t>
  </si>
  <si>
    <t>You may not quote or pretend to quote anything sent to you by the game hosts via PM. This includes all the details of your character and role, as well as any night action results. Role claims and reporting of night action results are acceptable, but in your own words only. Do not attempt to use the structure of your role PM to your advantage.</t>
  </si>
  <si>
    <t>Do not play the game outside the thread. Similarly, do not post out of character inside the thread. Game tactics and roles may only be discussed in the game thread or via PM with other players. Private discussion is done at your own risk and should be treated as part of the game. Metagame at your own risk.</t>
  </si>
  <si>
    <t>If you are dead, you may not post in thread or discuss the game with any of the players. Any information you had becomes void, and may not be passed on.</t>
  </si>
  <si>
    <t>You may not edit your posts.  Editing a post will result in a vote penalty the same day, equal to the number of remaining players divided by 4.</t>
  </si>
  <si>
    <t>If you encounter a problem or have a question, please contact the host via PM. No other communication with the hosts will be accepted or acknowledged.</t>
  </si>
  <si>
    <t>Violation of the above rules will result in vote penalties at the host's discretion, with the possibility of death for repeated offenses.</t>
  </si>
  <si>
    <t>Any interpretation of rules that require clarification is at the hosts discretion and the host's word is final.</t>
  </si>
  <si>
    <t>Additional Notes</t>
  </si>
  <si>
    <r>
      <t xml:space="preserve">Welcome, [Player Name]. You are a </t>
    </r>
    <r>
      <rPr>
        <b/>
        <sz val="11"/>
        <color theme="1"/>
        <rFont val="Calibri"/>
        <family val="2"/>
        <scheme val="minor"/>
      </rPr>
      <t>Mafia Godfather</t>
    </r>
    <r>
      <rPr>
        <sz val="11"/>
        <color theme="1"/>
        <rFont val="Calibri"/>
        <family val="2"/>
        <scheme val="minor"/>
      </rPr>
      <t>, along with your partner(s), [Player Name] (and [Player Name]).</t>
    </r>
  </si>
  <si>
    <t>Factional kill: Each night phase, one of you or your partners may perform the factional kill.</t>
  </si>
  <si>
    <r>
      <t xml:space="preserve">Welcome, [Player Name]. You are a </t>
    </r>
    <r>
      <rPr>
        <b/>
        <sz val="11"/>
        <color theme="1"/>
        <rFont val="Calibri"/>
        <family val="2"/>
        <scheme val="minor"/>
      </rPr>
      <t>Serial Killer</t>
    </r>
    <r>
      <rPr>
        <sz val="11"/>
        <color theme="1"/>
        <rFont val="Calibri"/>
        <family val="2"/>
        <scheme val="minor"/>
      </rPr>
      <t>.</t>
    </r>
  </si>
  <si>
    <t>You win when you are the last player alive or nothing can prevent this from occurring.</t>
  </si>
  <si>
    <t>Investigation Immunity: You appear innocent to Cop investigations, unless investigated while performing the factional kill.</t>
  </si>
  <si>
    <t>Each night phase, you may select a player in the game to nightkill.</t>
  </si>
  <si>
    <t>Player</t>
  </si>
  <si>
    <t>Character</t>
  </si>
  <si>
    <t>Setup</t>
  </si>
  <si>
    <t>Possible</t>
  </si>
  <si>
    <t>Mason</t>
  </si>
  <si>
    <t>Role Cop</t>
  </si>
  <si>
    <t>Tracker</t>
  </si>
  <si>
    <t>Watcher</t>
  </si>
  <si>
    <t>Jester</t>
  </si>
  <si>
    <t>Vigilante</t>
  </si>
  <si>
    <t>Name</t>
  </si>
  <si>
    <t>Description</t>
  </si>
  <si>
    <t>#</t>
  </si>
  <si>
    <t>Crank</t>
  </si>
  <si>
    <t>Rrank</t>
  </si>
  <si>
    <t>Forum Handle</t>
  </si>
  <si>
    <t>Kevin V</t>
  </si>
  <si>
    <t>John R</t>
  </si>
  <si>
    <t>Tyler</t>
  </si>
  <si>
    <t>James</t>
  </si>
  <si>
    <t>Kevin L</t>
  </si>
  <si>
    <t>Nigel</t>
  </si>
  <si>
    <t>Bob</t>
  </si>
  <si>
    <t>Mike T</t>
  </si>
  <si>
    <t>Dan</t>
  </si>
  <si>
    <t>Brian</t>
  </si>
  <si>
    <t>Paul</t>
  </si>
  <si>
    <t>Evas</t>
  </si>
  <si>
    <t>PEBA Commissioner</t>
  </si>
  <si>
    <t>Alleghenies</t>
  </si>
  <si>
    <t>Longshoremen</t>
  </si>
  <si>
    <t>Featherheads</t>
  </si>
  <si>
    <t>Underground</t>
  </si>
  <si>
    <t>Bulldozers</t>
  </si>
  <si>
    <t>Borealis</t>
  </si>
  <si>
    <t>Bureaucrats</t>
  </si>
  <si>
    <t>Sandgnats</t>
  </si>
  <si>
    <t>Trendsetters</t>
  </si>
  <si>
    <t>You are the Clutcher's cleanup hitter, and you're always trying to take the ladies deep, too, but you're more likely to swing and miss in both situations.</t>
  </si>
  <si>
    <t>A die hard Beavers fan living in Clutcher's country, you never miss a game when the Beavers visit, and you take plenty of joy in how your team has dominated the matchup in recent years.</t>
  </si>
  <si>
    <t>You are the Clutcher's head statistician, a position you have the education for but were ultimately given because you are the owner's nephew.</t>
  </si>
  <si>
    <t>You regularly sing the national anthem at Clutcher's games, but missed your opportunity with the cancellation of today's game.</t>
  </si>
  <si>
    <t>A single mother and ex-college softball player, you love bringing your son Todd to Clutchers games.</t>
  </si>
  <si>
    <t>You're the 12 year old son of Olivia, and have been a die hard Clutchers fan longer than you can remember.</t>
  </si>
  <si>
    <t>NPC</t>
  </si>
  <si>
    <t>The Clutchers' enigmatic owner</t>
  </si>
  <si>
    <t>Alignment</t>
  </si>
  <si>
    <t>Role</t>
  </si>
  <si>
    <t>Town</t>
  </si>
  <si>
    <t>Cop</t>
  </si>
  <si>
    <t>Doctor</t>
  </si>
  <si>
    <t>Innocent Child</t>
  </si>
  <si>
    <t>Vanilla</t>
  </si>
  <si>
    <t>Anti-Town</t>
  </si>
  <si>
    <t>1-Shot Vigilante</t>
  </si>
  <si>
    <t>None</t>
  </si>
  <si>
    <t>Goon</t>
  </si>
  <si>
    <t>Godfather</t>
  </si>
  <si>
    <t>Roleblocker</t>
  </si>
  <si>
    <t>Cop, 1-Shot Cop</t>
  </si>
  <si>
    <t>Goon + Roleblocker + Godfather, Serial Killer (Investigation Immune OR 1-Shot Bulletproof)</t>
  </si>
  <si>
    <t>1-Shot Cop</t>
  </si>
  <si>
    <t>Serial Killer</t>
  </si>
  <si>
    <t>Neutral</t>
  </si>
  <si>
    <t>Mafia</t>
  </si>
  <si>
    <t>Win</t>
  </si>
  <si>
    <t>You win when all threats to the town have been eliminated and there is at least one town player alive.</t>
  </si>
  <si>
    <r>
      <t xml:space="preserve">Welcome, [Player Name], you are a </t>
    </r>
    <r>
      <rPr>
        <b/>
        <sz val="11"/>
        <color theme="1"/>
        <rFont val="Calibri"/>
        <family val="2"/>
        <scheme val="minor"/>
      </rPr>
      <t>Vanilla Townie</t>
    </r>
    <r>
      <rPr>
        <sz val="11"/>
        <color theme="1"/>
        <rFont val="Calibri"/>
        <family val="2"/>
        <scheme val="minor"/>
      </rPr>
      <t>.</t>
    </r>
  </si>
  <si>
    <r>
      <t xml:space="preserve">Welcome, [Player Name], you are a </t>
    </r>
    <r>
      <rPr>
        <b/>
        <sz val="11"/>
        <color theme="1"/>
        <rFont val="Calibri"/>
        <family val="2"/>
        <scheme val="minor"/>
      </rPr>
      <t>Town Cop.</t>
    </r>
  </si>
  <si>
    <r>
      <t xml:space="preserve">Welcome, [Player Name], you are a </t>
    </r>
    <r>
      <rPr>
        <b/>
        <sz val="11"/>
        <color theme="1"/>
        <rFont val="Calibri"/>
        <family val="2"/>
        <scheme val="minor"/>
      </rPr>
      <t>Town 1-Shot Cop.</t>
    </r>
  </si>
  <si>
    <t>Abilities</t>
  </si>
  <si>
    <t>Your weapon is your vote, you have no night actions.</t>
  </si>
  <si>
    <t>Each night phase, you may investigate one player in the game by PM'ing the mod. You will get results back in the form of Town, Antitown or No Result.</t>
  </si>
  <si>
    <t>Once at night, you may investigate one player in the game by PM'ing the mod. You will get results back in the form of Town, Antitown or No Result.</t>
  </si>
  <si>
    <r>
      <t xml:space="preserve">Welcome, [Player Name], you are a </t>
    </r>
    <r>
      <rPr>
        <b/>
        <sz val="11"/>
        <color theme="1"/>
        <rFont val="Calibri"/>
        <family val="2"/>
        <scheme val="minor"/>
      </rPr>
      <t>Town Doctor</t>
    </r>
    <r>
      <rPr>
        <sz val="11"/>
        <color theme="1"/>
        <rFont val="Calibri"/>
        <family val="2"/>
        <scheme val="minor"/>
      </rPr>
      <t>.</t>
    </r>
  </si>
  <si>
    <t>Each night phase, you may protect one player in the game from one nightkill.</t>
  </si>
  <si>
    <r>
      <t xml:space="preserve">Welcome, [Player Name], you are a </t>
    </r>
    <r>
      <rPr>
        <b/>
        <sz val="11"/>
        <color theme="1"/>
        <rFont val="Calibri"/>
        <family val="2"/>
        <scheme val="minor"/>
      </rPr>
      <t>Town 1-Shot Vigilante</t>
    </r>
    <r>
      <rPr>
        <sz val="11"/>
        <color theme="1"/>
        <rFont val="Calibri"/>
        <family val="2"/>
        <scheme val="minor"/>
      </rPr>
      <t>.</t>
    </r>
  </si>
  <si>
    <t>Once at night, you may select a player in the game to target for a nightkill.</t>
  </si>
  <si>
    <r>
      <t xml:space="preserve">Welcome, [Player Name], you are a </t>
    </r>
    <r>
      <rPr>
        <b/>
        <sz val="11"/>
        <color theme="1"/>
        <rFont val="Calibri"/>
        <family val="2"/>
        <scheme val="minor"/>
      </rPr>
      <t>Town Roleblocker</t>
    </r>
    <r>
      <rPr>
        <sz val="11"/>
        <color theme="1"/>
        <rFont val="Calibri"/>
        <family val="2"/>
        <scheme val="minor"/>
      </rPr>
      <t>.</t>
    </r>
  </si>
  <si>
    <t>Each night, you may select a player in the game to roleblock. They will not be able to perform an action at night if they have one.</t>
  </si>
  <si>
    <r>
      <t xml:space="preserve">Welcome, [Player Name]. You are a </t>
    </r>
    <r>
      <rPr>
        <b/>
        <sz val="11"/>
        <color theme="1"/>
        <rFont val="Calibri"/>
        <family val="2"/>
        <scheme val="minor"/>
      </rPr>
      <t>Mafia Goon</t>
    </r>
    <r>
      <rPr>
        <sz val="11"/>
        <color theme="1"/>
        <rFont val="Calibri"/>
        <family val="2"/>
        <scheme val="minor"/>
      </rPr>
      <t>, along with your partner(s), [Player Name] (and [Player Name]).</t>
    </r>
  </si>
  <si>
    <t>You win when the Mafia obtain a majority or nothing can prevent this from occurring.</t>
  </si>
  <si>
    <r>
      <t xml:space="preserve">Welcome, [Player Name]. You are a </t>
    </r>
    <r>
      <rPr>
        <b/>
        <sz val="11"/>
        <color theme="1"/>
        <rFont val="Calibri"/>
        <family val="2"/>
        <scheme val="minor"/>
      </rPr>
      <t>Mafia Roleblocker</t>
    </r>
    <r>
      <rPr>
        <sz val="11"/>
        <color theme="1"/>
        <rFont val="Calibri"/>
        <family val="2"/>
        <scheme val="minor"/>
      </rPr>
      <t>, along with your partner(s), [Player Name] (and [Player Name]).</t>
    </r>
  </si>
  <si>
    <t>Roleblock: Each night phase, you individually may perform a roleblock on another player in the game. You cannot block and kill in the same night.</t>
  </si>
</sst>
</file>

<file path=xl/styles.xml><?xml version="1.0" encoding="utf-8"?>
<styleSheet xmlns="http://schemas.openxmlformats.org/spreadsheetml/2006/main">
  <fonts count="5">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sz val="8"/>
      <name val="Verdana"/>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0">
    <xf numFmtId="0" fontId="0" fillId="0" borderId="0" xfId="0"/>
    <xf numFmtId="0" fontId="2" fillId="0" borderId="0" xfId="0" applyFont="1"/>
    <xf numFmtId="0" fontId="0" fillId="0" borderId="0" xfId="0" applyAlignment="1">
      <alignment wrapText="1"/>
    </xf>
    <xf numFmtId="0" fontId="0" fillId="0" borderId="0" xfId="0" applyAlignment="1"/>
    <xf numFmtId="0" fontId="0" fillId="0" borderId="0" xfId="0" applyFont="1"/>
    <xf numFmtId="0" fontId="0" fillId="0" borderId="0" xfId="0" applyAlignment="1">
      <alignment horizontal="left"/>
    </xf>
    <xf numFmtId="0" fontId="0" fillId="0" borderId="0" xfId="0" applyFont="1" applyAlignment="1">
      <alignment horizontal="left"/>
    </xf>
    <xf numFmtId="9" fontId="0" fillId="0" borderId="0" xfId="1" applyFont="1"/>
    <xf numFmtId="0" fontId="0" fillId="0" borderId="0" xfId="0" quotePrefix="1"/>
    <xf numFmtId="0" fontId="3" fillId="0" borderId="0" xfId="0" applyFont="1" applyAlignment="1">
      <alignment horizontal="center"/>
    </xf>
  </cellXfs>
  <cellStyles count="2">
    <cellStyle name="Normal" xfId="0" builtinId="0"/>
    <cellStyle name="Percent" xfId="1" builtinId="5"/>
  </cellStyles>
  <dxfs count="7">
    <dxf>
      <font>
        <strike/>
        <color theme="0" tint="-0.499984740745262"/>
      </font>
    </dxf>
    <dxf>
      <font>
        <color auto="1"/>
      </font>
      <fill>
        <patternFill>
          <bgColor theme="5" tint="0.79998168889431442"/>
        </patternFill>
      </fill>
    </dxf>
    <dxf>
      <fill>
        <patternFill>
          <bgColor theme="6" tint="0.79998168889431442"/>
        </patternFill>
      </fill>
    </dxf>
    <dxf>
      <fill>
        <patternFill>
          <bgColor theme="2" tint="-9.9948118533890809E-2"/>
        </patternFill>
      </fill>
    </dxf>
    <dxf>
      <fill>
        <patternFill>
          <bgColor theme="2" tint="-9.9948118533890809E-2"/>
        </patternFill>
      </fill>
    </dxf>
    <dxf>
      <fill>
        <patternFill>
          <bgColor theme="6" tint="0.79998168889431442"/>
        </patternFill>
      </fill>
    </dxf>
    <dxf>
      <font>
        <color auto="1"/>
      </font>
      <fill>
        <patternFill>
          <bgColor theme="5" tint="0.79998168889431442"/>
        </patternFill>
      </fill>
    </dxf>
  </dxfs>
  <tableStyles count="0" defaultTableStyle="TableStyleMedium9"/>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2:K44"/>
  <sheetViews>
    <sheetView workbookViewId="0">
      <pane xSplit="3" ySplit="2" topLeftCell="F3" activePane="bottomRight" state="frozenSplit"/>
      <selection pane="topRight" activeCell="D1" sqref="D1"/>
      <selection pane="bottomLeft" activeCell="A3" sqref="A3"/>
      <selection pane="bottomRight" activeCell="F6" sqref="F6"/>
    </sheetView>
  </sheetViews>
  <sheetFormatPr baseColWidth="10" defaultColWidth="8.83203125" defaultRowHeight="14"/>
  <cols>
    <col min="2" max="2" width="10.33203125" bestFit="1" customWidth="1"/>
    <col min="3" max="3" width="21.83203125" customWidth="1"/>
    <col min="4" max="4" width="94" bestFit="1" customWidth="1"/>
    <col min="5" max="5" width="54" bestFit="1" customWidth="1"/>
    <col min="6" max="6" width="137.5" bestFit="1" customWidth="1"/>
    <col min="7" max="7" width="15.6640625" bestFit="1" customWidth="1"/>
    <col min="8" max="8" width="16" bestFit="1" customWidth="1"/>
    <col min="9" max="9" width="14" bestFit="1" customWidth="1"/>
    <col min="10" max="10" width="17.5" bestFit="1" customWidth="1"/>
  </cols>
  <sheetData>
    <row r="2" spans="1:11">
      <c r="A2" s="1" t="s">
        <v>134</v>
      </c>
      <c r="B2" s="1" t="s">
        <v>168</v>
      </c>
      <c r="C2" s="1" t="s">
        <v>169</v>
      </c>
      <c r="D2" s="1" t="s">
        <v>187</v>
      </c>
      <c r="E2" s="1" t="s">
        <v>169</v>
      </c>
      <c r="F2" s="1" t="s">
        <v>192</v>
      </c>
      <c r="G2" s="1" t="s">
        <v>102</v>
      </c>
      <c r="H2" s="1" t="s">
        <v>50</v>
      </c>
      <c r="I2" s="1" t="s">
        <v>70</v>
      </c>
      <c r="J2" s="1" t="s">
        <v>73</v>
      </c>
      <c r="K2" s="1" t="s">
        <v>17</v>
      </c>
    </row>
    <row r="3" spans="1:11">
      <c r="A3">
        <v>1</v>
      </c>
      <c r="B3" t="s">
        <v>170</v>
      </c>
      <c r="C3" t="s">
        <v>171</v>
      </c>
      <c r="D3" t="s">
        <v>188</v>
      </c>
      <c r="E3" t="s">
        <v>190</v>
      </c>
      <c r="F3" t="s">
        <v>194</v>
      </c>
      <c r="G3" t="s">
        <v>170</v>
      </c>
      <c r="H3" t="s">
        <v>49</v>
      </c>
      <c r="I3" t="s">
        <v>170</v>
      </c>
      <c r="J3" t="s">
        <v>64</v>
      </c>
      <c r="K3" t="s">
        <v>18</v>
      </c>
    </row>
    <row r="4" spans="1:11">
      <c r="A4">
        <v>2</v>
      </c>
      <c r="B4" t="s">
        <v>170</v>
      </c>
      <c r="C4" t="s">
        <v>172</v>
      </c>
      <c r="D4" t="s">
        <v>188</v>
      </c>
      <c r="E4" t="s">
        <v>196</v>
      </c>
      <c r="F4" t="s">
        <v>74</v>
      </c>
      <c r="G4" t="s">
        <v>170</v>
      </c>
      <c r="I4" t="s">
        <v>170</v>
      </c>
      <c r="J4" t="s">
        <v>65</v>
      </c>
      <c r="K4" t="s">
        <v>19</v>
      </c>
    </row>
    <row r="5" spans="1:11">
      <c r="A5">
        <v>3</v>
      </c>
      <c r="B5" t="s">
        <v>170</v>
      </c>
      <c r="C5" t="s">
        <v>176</v>
      </c>
      <c r="D5" t="s">
        <v>188</v>
      </c>
      <c r="E5" t="s">
        <v>198</v>
      </c>
      <c r="F5" t="s">
        <v>199</v>
      </c>
      <c r="G5" t="s">
        <v>170</v>
      </c>
      <c r="I5" t="s">
        <v>170</v>
      </c>
      <c r="J5" t="s">
        <v>66</v>
      </c>
      <c r="K5" t="s">
        <v>20</v>
      </c>
    </row>
    <row r="6" spans="1:11">
      <c r="A6">
        <v>4</v>
      </c>
      <c r="B6" t="s">
        <v>170</v>
      </c>
      <c r="C6" t="s">
        <v>61</v>
      </c>
      <c r="D6" t="s">
        <v>188</v>
      </c>
      <c r="E6" t="s">
        <v>62</v>
      </c>
      <c r="F6" t="s">
        <v>63</v>
      </c>
      <c r="G6" t="s">
        <v>170</v>
      </c>
      <c r="I6" t="s">
        <v>170</v>
      </c>
      <c r="J6" t="s">
        <v>67</v>
      </c>
      <c r="K6" t="s">
        <v>21</v>
      </c>
    </row>
    <row r="7" spans="1:11">
      <c r="A7">
        <v>5</v>
      </c>
      <c r="B7" t="s">
        <v>170</v>
      </c>
      <c r="C7" t="s">
        <v>174</v>
      </c>
      <c r="D7" t="s">
        <v>188</v>
      </c>
      <c r="E7" t="s">
        <v>189</v>
      </c>
      <c r="F7" t="s">
        <v>193</v>
      </c>
      <c r="G7" t="s">
        <v>170</v>
      </c>
      <c r="I7" t="s">
        <v>170</v>
      </c>
      <c r="J7" t="s">
        <v>68</v>
      </c>
      <c r="K7" t="s">
        <v>2</v>
      </c>
    </row>
    <row r="8" spans="1:11">
      <c r="A8">
        <v>6</v>
      </c>
      <c r="B8" t="s">
        <v>170</v>
      </c>
      <c r="C8" t="s">
        <v>174</v>
      </c>
      <c r="D8" t="s">
        <v>188</v>
      </c>
      <c r="E8" t="s">
        <v>189</v>
      </c>
      <c r="F8" t="s">
        <v>193</v>
      </c>
      <c r="G8" t="s">
        <v>170</v>
      </c>
      <c r="I8" t="s">
        <v>170</v>
      </c>
      <c r="J8" t="s">
        <v>68</v>
      </c>
      <c r="K8" t="s">
        <v>2</v>
      </c>
    </row>
    <row r="9" spans="1:11">
      <c r="A9">
        <v>7</v>
      </c>
      <c r="B9" t="s">
        <v>170</v>
      </c>
      <c r="C9" t="s">
        <v>174</v>
      </c>
      <c r="D9" t="s">
        <v>188</v>
      </c>
      <c r="E9" t="s">
        <v>189</v>
      </c>
      <c r="F9" t="s">
        <v>193</v>
      </c>
      <c r="G9" t="s">
        <v>170</v>
      </c>
      <c r="I9" t="s">
        <v>170</v>
      </c>
      <c r="J9" t="s">
        <v>68</v>
      </c>
      <c r="K9" t="s">
        <v>2</v>
      </c>
    </row>
    <row r="10" spans="1:11">
      <c r="A10">
        <v>8</v>
      </c>
      <c r="B10" t="s">
        <v>170</v>
      </c>
      <c r="C10" t="s">
        <v>174</v>
      </c>
      <c r="D10" t="s">
        <v>188</v>
      </c>
      <c r="E10" t="s">
        <v>189</v>
      </c>
      <c r="F10" t="s">
        <v>193</v>
      </c>
      <c r="G10" t="s">
        <v>170</v>
      </c>
      <c r="I10" t="s">
        <v>170</v>
      </c>
      <c r="J10" t="s">
        <v>68</v>
      </c>
      <c r="K10" t="s">
        <v>2</v>
      </c>
    </row>
    <row r="11" spans="1:11">
      <c r="A11">
        <v>9</v>
      </c>
      <c r="B11" t="s">
        <v>186</v>
      </c>
      <c r="C11" t="s">
        <v>178</v>
      </c>
      <c r="D11" t="s">
        <v>203</v>
      </c>
      <c r="E11" s="3" t="s">
        <v>202</v>
      </c>
      <c r="F11" t="s">
        <v>117</v>
      </c>
      <c r="G11" t="s">
        <v>175</v>
      </c>
      <c r="I11" t="s">
        <v>175</v>
      </c>
      <c r="J11" t="s">
        <v>71</v>
      </c>
      <c r="K11" t="s">
        <v>20</v>
      </c>
    </row>
    <row r="12" spans="1:11">
      <c r="A12">
        <v>10</v>
      </c>
      <c r="B12" t="s">
        <v>186</v>
      </c>
      <c r="C12" t="s">
        <v>178</v>
      </c>
      <c r="D12" t="s">
        <v>203</v>
      </c>
      <c r="E12" s="3" t="s">
        <v>202</v>
      </c>
      <c r="F12" t="s">
        <v>117</v>
      </c>
      <c r="G12" t="s">
        <v>175</v>
      </c>
      <c r="I12" t="s">
        <v>175</v>
      </c>
      <c r="J12" t="s">
        <v>71</v>
      </c>
      <c r="K12" t="s">
        <v>20</v>
      </c>
    </row>
    <row r="13" spans="1:11">
      <c r="A13">
        <v>11</v>
      </c>
      <c r="B13" t="s">
        <v>186</v>
      </c>
      <c r="C13" t="s">
        <v>180</v>
      </c>
      <c r="D13" t="s">
        <v>203</v>
      </c>
      <c r="E13" t="s">
        <v>204</v>
      </c>
      <c r="F13" t="s">
        <v>205</v>
      </c>
      <c r="G13" t="s">
        <v>175</v>
      </c>
      <c r="I13" t="s">
        <v>175</v>
      </c>
      <c r="J13" t="s">
        <v>69</v>
      </c>
      <c r="K13" t="s">
        <v>22</v>
      </c>
    </row>
    <row r="14" spans="1:11">
      <c r="A14">
        <v>12</v>
      </c>
      <c r="B14" t="s">
        <v>186</v>
      </c>
      <c r="C14" t="s">
        <v>178</v>
      </c>
      <c r="D14" t="s">
        <v>203</v>
      </c>
      <c r="E14" s="3" t="s">
        <v>202</v>
      </c>
      <c r="F14" t="s">
        <v>117</v>
      </c>
      <c r="G14" t="s">
        <v>175</v>
      </c>
      <c r="I14" t="s">
        <v>175</v>
      </c>
      <c r="J14" t="s">
        <v>71</v>
      </c>
    </row>
    <row r="15" spans="1:11">
      <c r="A15">
        <v>13</v>
      </c>
      <c r="B15" t="s">
        <v>186</v>
      </c>
      <c r="C15" t="s">
        <v>179</v>
      </c>
      <c r="D15" t="s">
        <v>203</v>
      </c>
      <c r="E15" t="s">
        <v>116</v>
      </c>
      <c r="F15" t="s">
        <v>120</v>
      </c>
      <c r="G15" t="s">
        <v>170</v>
      </c>
      <c r="I15" t="s">
        <v>175</v>
      </c>
      <c r="J15" t="s">
        <v>71</v>
      </c>
    </row>
    <row r="16" spans="1:11">
      <c r="A16">
        <v>14</v>
      </c>
      <c r="B16" t="s">
        <v>185</v>
      </c>
      <c r="C16" t="s">
        <v>184</v>
      </c>
      <c r="D16" t="s">
        <v>119</v>
      </c>
      <c r="E16" t="s">
        <v>118</v>
      </c>
      <c r="F16" s="2" t="s">
        <v>121</v>
      </c>
      <c r="G16" t="s">
        <v>175</v>
      </c>
      <c r="I16" t="s">
        <v>175</v>
      </c>
      <c r="J16" t="s">
        <v>66</v>
      </c>
    </row>
    <row r="17" spans="1:10">
      <c r="A17">
        <v>15</v>
      </c>
      <c r="B17" t="s">
        <v>185</v>
      </c>
      <c r="C17" t="s">
        <v>130</v>
      </c>
      <c r="D17" t="s">
        <v>59</v>
      </c>
      <c r="E17" t="s">
        <v>60</v>
      </c>
      <c r="F17" t="s">
        <v>193</v>
      </c>
      <c r="G17" t="s">
        <v>175</v>
      </c>
      <c r="I17" t="s">
        <v>175</v>
      </c>
      <c r="J17" t="s">
        <v>68</v>
      </c>
    </row>
    <row r="18" spans="1:10">
      <c r="A18">
        <v>16</v>
      </c>
      <c r="B18" t="s">
        <v>170</v>
      </c>
      <c r="C18" t="s">
        <v>172</v>
      </c>
      <c r="D18" t="s">
        <v>188</v>
      </c>
      <c r="E18" t="s">
        <v>196</v>
      </c>
      <c r="F18" t="s">
        <v>197</v>
      </c>
      <c r="G18" t="s">
        <v>170</v>
      </c>
      <c r="I18" t="s">
        <v>170</v>
      </c>
      <c r="J18" t="s">
        <v>65</v>
      </c>
    </row>
    <row r="19" spans="1:10">
      <c r="A19">
        <v>3</v>
      </c>
      <c r="B19" t="s">
        <v>170</v>
      </c>
      <c r="C19" t="s">
        <v>180</v>
      </c>
      <c r="D19" t="s">
        <v>188</v>
      </c>
      <c r="E19" t="s">
        <v>200</v>
      </c>
      <c r="F19" t="s">
        <v>201</v>
      </c>
      <c r="G19" t="s">
        <v>170</v>
      </c>
      <c r="I19" t="s">
        <v>170</v>
      </c>
      <c r="J19" t="s">
        <v>69</v>
      </c>
    </row>
    <row r="20" spans="1:10">
      <c r="A20">
        <v>17</v>
      </c>
      <c r="B20" t="s">
        <v>170</v>
      </c>
      <c r="C20" t="s">
        <v>51</v>
      </c>
      <c r="D20" t="s">
        <v>188</v>
      </c>
      <c r="E20" t="s">
        <v>52</v>
      </c>
      <c r="F20" t="s">
        <v>53</v>
      </c>
      <c r="G20" t="s">
        <v>170</v>
      </c>
      <c r="I20" t="s">
        <v>170</v>
      </c>
      <c r="J20" t="s">
        <v>72</v>
      </c>
    </row>
    <row r="21" spans="1:10">
      <c r="A21">
        <v>18</v>
      </c>
      <c r="B21" t="s">
        <v>170</v>
      </c>
      <c r="C21" t="s">
        <v>183</v>
      </c>
      <c r="D21" t="s">
        <v>188</v>
      </c>
      <c r="E21" t="s">
        <v>191</v>
      </c>
      <c r="F21" t="s">
        <v>195</v>
      </c>
      <c r="G21" t="s">
        <v>170</v>
      </c>
      <c r="I21" t="s">
        <v>170</v>
      </c>
      <c r="J21" t="s">
        <v>64</v>
      </c>
    </row>
    <row r="22" spans="1:10">
      <c r="A22">
        <v>19</v>
      </c>
      <c r="B22" t="s">
        <v>170</v>
      </c>
      <c r="C22" t="s">
        <v>176</v>
      </c>
      <c r="D22" t="s">
        <v>188</v>
      </c>
      <c r="E22" t="s">
        <v>198</v>
      </c>
      <c r="F22" t="s">
        <v>199</v>
      </c>
      <c r="G22" t="s">
        <v>170</v>
      </c>
      <c r="I22" t="s">
        <v>170</v>
      </c>
      <c r="J22" t="s">
        <v>66</v>
      </c>
    </row>
    <row r="24" spans="1:10">
      <c r="B24" t="s">
        <v>124</v>
      </c>
      <c r="C24" t="s">
        <v>181</v>
      </c>
    </row>
    <row r="25" spans="1:10">
      <c r="C25" t="s">
        <v>172</v>
      </c>
    </row>
    <row r="26" spans="1:10">
      <c r="C26" t="s">
        <v>176</v>
      </c>
    </row>
    <row r="27" spans="1:10">
      <c r="C27" t="s">
        <v>177</v>
      </c>
    </row>
    <row r="28" spans="1:10">
      <c r="C28" t="s">
        <v>180</v>
      </c>
    </row>
    <row r="29" spans="1:10">
      <c r="C29" t="s">
        <v>182</v>
      </c>
    </row>
    <row r="31" spans="1:10">
      <c r="B31" t="s">
        <v>125</v>
      </c>
      <c r="C31" t="s">
        <v>171</v>
      </c>
    </row>
    <row r="32" spans="1:10">
      <c r="C32" t="s">
        <v>172</v>
      </c>
    </row>
    <row r="33" spans="3:3">
      <c r="C33" t="s">
        <v>179</v>
      </c>
    </row>
    <row r="34" spans="3:3">
      <c r="C34" t="s">
        <v>178</v>
      </c>
    </row>
    <row r="35" spans="3:3">
      <c r="C35" t="s">
        <v>173</v>
      </c>
    </row>
    <row r="36" spans="3:3">
      <c r="C36" t="s">
        <v>130</v>
      </c>
    </row>
    <row r="37" spans="3:3">
      <c r="C37" t="s">
        <v>126</v>
      </c>
    </row>
    <row r="38" spans="3:3">
      <c r="C38" t="s">
        <v>127</v>
      </c>
    </row>
    <row r="39" spans="3:3">
      <c r="C39" t="s">
        <v>180</v>
      </c>
    </row>
    <row r="40" spans="3:3">
      <c r="C40" t="s">
        <v>184</v>
      </c>
    </row>
    <row r="41" spans="3:3">
      <c r="C41" t="s">
        <v>128</v>
      </c>
    </row>
    <row r="42" spans="3:3">
      <c r="C42" t="s">
        <v>174</v>
      </c>
    </row>
    <row r="43" spans="3:3">
      <c r="C43" t="s">
        <v>131</v>
      </c>
    </row>
    <row r="44" spans="3:3">
      <c r="C44" t="s">
        <v>129</v>
      </c>
    </row>
  </sheetData>
  <sheetCalcPr fullCalcOnLoad="1"/>
  <sortState ref="C24:C37">
    <sortCondition ref="C24:C37"/>
  </sortState>
  <phoneticPr fontId="4"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B18"/>
  <sheetViews>
    <sheetView workbookViewId="0">
      <selection activeCell="B12" sqref="B12"/>
    </sheetView>
  </sheetViews>
  <sheetFormatPr baseColWidth="10" defaultColWidth="8.83203125" defaultRowHeight="14"/>
  <cols>
    <col min="1" max="1" width="3" bestFit="1" customWidth="1"/>
  </cols>
  <sheetData>
    <row r="1" spans="1:2">
      <c r="A1" s="1" t="s">
        <v>104</v>
      </c>
      <c r="B1" s="1" t="s">
        <v>105</v>
      </c>
    </row>
    <row r="2" spans="1:2">
      <c r="A2" s="4">
        <v>1</v>
      </c>
      <c r="B2" s="5" t="s">
        <v>95</v>
      </c>
    </row>
    <row r="3" spans="1:2">
      <c r="A3" s="4">
        <v>2</v>
      </c>
      <c r="B3" s="5" t="s">
        <v>38</v>
      </c>
    </row>
    <row r="4" spans="1:2">
      <c r="A4" s="4">
        <v>3</v>
      </c>
      <c r="B4" s="5" t="s">
        <v>106</v>
      </c>
    </row>
    <row r="5" spans="1:2">
      <c r="A5" s="4">
        <v>4</v>
      </c>
      <c r="B5" s="6" t="s">
        <v>107</v>
      </c>
    </row>
    <row r="6" spans="1:2">
      <c r="A6" s="4">
        <v>5</v>
      </c>
      <c r="B6" s="6" t="s">
        <v>108</v>
      </c>
    </row>
    <row r="7" spans="1:2">
      <c r="A7" s="4">
        <v>6</v>
      </c>
      <c r="B7" s="5" t="s">
        <v>109</v>
      </c>
    </row>
    <row r="8" spans="1:2">
      <c r="A8" s="4">
        <v>7</v>
      </c>
      <c r="B8" s="5" t="s">
        <v>110</v>
      </c>
    </row>
    <row r="9" spans="1:2">
      <c r="A9" s="4">
        <v>8</v>
      </c>
      <c r="B9" s="5" t="s">
        <v>111</v>
      </c>
    </row>
    <row r="10" spans="1:2">
      <c r="A10" s="4">
        <v>9</v>
      </c>
      <c r="B10" s="5" t="s">
        <v>112</v>
      </c>
    </row>
    <row r="11" spans="1:2">
      <c r="A11" s="4">
        <v>10</v>
      </c>
      <c r="B11" s="5" t="s">
        <v>114</v>
      </c>
    </row>
    <row r="12" spans="1:2">
      <c r="A12" s="4">
        <v>11</v>
      </c>
      <c r="B12" s="5" t="s">
        <v>113</v>
      </c>
    </row>
    <row r="14" spans="1:2">
      <c r="A14" t="s">
        <v>115</v>
      </c>
    </row>
    <row r="15" spans="1:2">
      <c r="B15" s="5" t="s">
        <v>76</v>
      </c>
    </row>
    <row r="16" spans="1:2">
      <c r="B16" s="5" t="s">
        <v>77</v>
      </c>
    </row>
    <row r="17" spans="2:2">
      <c r="B17" s="5" t="s">
        <v>78</v>
      </c>
    </row>
    <row r="18" spans="2:2">
      <c r="B18" s="5"/>
    </row>
  </sheetData>
  <sheetCalcPr fullCalcOnLoad="1"/>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2:C18"/>
  <sheetViews>
    <sheetView topLeftCell="A2" workbookViewId="0">
      <selection activeCell="C10" sqref="C10"/>
    </sheetView>
  </sheetViews>
  <sheetFormatPr baseColWidth="10" defaultColWidth="8.83203125" defaultRowHeight="14"/>
  <cols>
    <col min="2" max="2" width="20.5" bestFit="1" customWidth="1"/>
  </cols>
  <sheetData>
    <row r="2" spans="1:3" s="1" customFormat="1">
      <c r="A2" s="1" t="s">
        <v>134</v>
      </c>
      <c r="B2" s="1" t="s">
        <v>132</v>
      </c>
      <c r="C2" s="1" t="s">
        <v>133</v>
      </c>
    </row>
    <row r="3" spans="1:3">
      <c r="A3">
        <v>1</v>
      </c>
      <c r="B3" t="s">
        <v>8</v>
      </c>
      <c r="C3" t="s">
        <v>75</v>
      </c>
    </row>
    <row r="4" spans="1:3">
      <c r="A4">
        <v>2</v>
      </c>
      <c r="B4" t="s">
        <v>9</v>
      </c>
      <c r="C4" t="s">
        <v>160</v>
      </c>
    </row>
    <row r="5" spans="1:3">
      <c r="A5">
        <v>3</v>
      </c>
      <c r="B5" t="s">
        <v>10</v>
      </c>
      <c r="C5" t="s">
        <v>1</v>
      </c>
    </row>
    <row r="6" spans="1:3">
      <c r="A6">
        <v>4</v>
      </c>
      <c r="B6" t="s">
        <v>96</v>
      </c>
      <c r="C6" t="s">
        <v>161</v>
      </c>
    </row>
    <row r="7" spans="1:3">
      <c r="A7">
        <v>5</v>
      </c>
      <c r="B7" t="s">
        <v>7</v>
      </c>
      <c r="C7" t="s">
        <v>162</v>
      </c>
    </row>
    <row r="8" spans="1:3">
      <c r="A8">
        <v>6</v>
      </c>
      <c r="B8" t="s">
        <v>11</v>
      </c>
      <c r="C8" t="s">
        <v>163</v>
      </c>
    </row>
    <row r="9" spans="1:3">
      <c r="A9">
        <v>7</v>
      </c>
      <c r="B9" t="s">
        <v>12</v>
      </c>
      <c r="C9" t="s">
        <v>99</v>
      </c>
    </row>
    <row r="10" spans="1:3">
      <c r="A10">
        <v>8</v>
      </c>
      <c r="B10" t="s">
        <v>13</v>
      </c>
      <c r="C10" t="s">
        <v>101</v>
      </c>
    </row>
    <row r="11" spans="1:3">
      <c r="A11">
        <v>9</v>
      </c>
      <c r="B11" t="s">
        <v>14</v>
      </c>
      <c r="C11" t="s">
        <v>164</v>
      </c>
    </row>
    <row r="12" spans="1:3">
      <c r="A12">
        <v>10</v>
      </c>
      <c r="B12" t="s">
        <v>15</v>
      </c>
      <c r="C12" t="s">
        <v>165</v>
      </c>
    </row>
    <row r="13" spans="1:3">
      <c r="A13">
        <v>11</v>
      </c>
      <c r="B13" t="s">
        <v>103</v>
      </c>
      <c r="C13" t="s">
        <v>98</v>
      </c>
    </row>
    <row r="14" spans="1:3">
      <c r="A14">
        <v>12</v>
      </c>
      <c r="B14" t="s">
        <v>79</v>
      </c>
      <c r="C14" t="s">
        <v>80</v>
      </c>
    </row>
    <row r="16" spans="1:3">
      <c r="A16" t="s">
        <v>166</v>
      </c>
    </row>
    <row r="17" spans="1:3">
      <c r="A17" t="s">
        <v>166</v>
      </c>
      <c r="B17" t="s">
        <v>48</v>
      </c>
      <c r="C17" t="s">
        <v>167</v>
      </c>
    </row>
    <row r="18" spans="1:3">
      <c r="A18" t="s">
        <v>166</v>
      </c>
      <c r="B18" t="s">
        <v>97</v>
      </c>
      <c r="C18" t="s">
        <v>100</v>
      </c>
    </row>
  </sheetData>
  <sheetCalcPr fullCalcOnLoad="1"/>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K14"/>
  <sheetViews>
    <sheetView workbookViewId="0">
      <selection activeCell="E15" sqref="E15"/>
    </sheetView>
  </sheetViews>
  <sheetFormatPr baseColWidth="10" defaultColWidth="8.83203125" defaultRowHeight="14"/>
  <cols>
    <col min="1" max="1" width="3" bestFit="1" customWidth="1"/>
    <col min="2" max="2" width="7.6640625" bestFit="1" customWidth="1"/>
    <col min="3" max="3" width="19" bestFit="1" customWidth="1"/>
    <col min="4" max="4" width="16.5" bestFit="1" customWidth="1"/>
    <col min="5" max="5" width="20.6640625" bestFit="1" customWidth="1"/>
    <col min="6" max="6" width="15.33203125" bestFit="1" customWidth="1"/>
  </cols>
  <sheetData>
    <row r="1" spans="1:11">
      <c r="E1" s="7" t="str">
        <f ca="1">TEXT(1-COUNTIF($E$3:$E$14,"Town")/COUNTA($E$3:$E$14),"##%")&amp;" Mafia, "&amp;TEXT(COUNTIF($E$3:$E$14,"Town")/COUNTA($E$3:$E$14),"##%")&amp;" Town"</f>
        <v>27% Mafia, 73% Town</v>
      </c>
    </row>
    <row r="2" spans="1:11" s="1" customFormat="1">
      <c r="A2" s="1" t="s">
        <v>134</v>
      </c>
      <c r="B2" s="1" t="s">
        <v>122</v>
      </c>
      <c r="C2" s="1" t="s">
        <v>137</v>
      </c>
      <c r="D2" s="1" t="s">
        <v>123</v>
      </c>
      <c r="E2" s="1" t="s">
        <v>168</v>
      </c>
      <c r="F2" s="1" t="s">
        <v>169</v>
      </c>
    </row>
    <row r="3" spans="1:11">
      <c r="A3">
        <v>1</v>
      </c>
      <c r="B3" t="s">
        <v>138</v>
      </c>
      <c r="C3" t="s">
        <v>149</v>
      </c>
      <c r="D3" t="str">
        <f ca="1">VLOOKUP(VLOOKUP($A3,Randomizer!$A$1:$E$16,4,FALSE),Characters!$A$2:$B$14,2,FALSE)</f>
        <v>Janet Ingram</v>
      </c>
      <c r="E3" t="str">
        <f ca="1">VLOOKUP(VLOOKUP($A3,Randomizer!$A$1:$E$16,5,FALSE),Roles!$A$2:$C$16,2,FALSE)</f>
        <v>Town</v>
      </c>
      <c r="F3" t="str">
        <f ca="1">VLOOKUP(VLOOKUP($A3,Randomizer!$A$1:$E$16,5,FALSE),Roles!$A$2:$C$16,3,FALSE)</f>
        <v>Cop</v>
      </c>
    </row>
    <row r="4" spans="1:11">
      <c r="A4">
        <v>2</v>
      </c>
      <c r="B4" t="s">
        <v>139</v>
      </c>
      <c r="C4" t="s">
        <v>150</v>
      </c>
      <c r="D4" t="str">
        <f ca="1">VLOOKUP(VLOOKUP($A4,Randomizer!$A$1:$E$16,4,FALSE),Characters!$A$2:$B$14,2,FALSE)</f>
        <v>Spikes McGee</v>
      </c>
      <c r="E4" t="str">
        <f ca="1">VLOOKUP(VLOOKUP($A4,Randomizer!$A$1:$E$16,5,FALSE),Roles!$A$2:$C$16,2,FALSE)</f>
        <v>Town</v>
      </c>
      <c r="F4" t="str">
        <f ca="1">VLOOKUP(VLOOKUP($A4,Randomizer!$A$1:$E$16,5,FALSE),Roles!$A$2:$C$16,3,FALSE)</f>
        <v>Voyeur</v>
      </c>
      <c r="I4" t="s">
        <v>171</v>
      </c>
      <c r="J4" s="8" t="s">
        <v>58</v>
      </c>
      <c r="K4" s="8" t="s">
        <v>58</v>
      </c>
    </row>
    <row r="5" spans="1:11">
      <c r="A5">
        <v>3</v>
      </c>
      <c r="B5" t="s">
        <v>140</v>
      </c>
      <c r="C5" t="s">
        <v>151</v>
      </c>
      <c r="D5" t="str">
        <f ca="1">VLOOKUP(VLOOKUP($A5,Randomizer!$A$1:$E$16,4,FALSE),Characters!$A$2:$B$14,2,FALSE)</f>
        <v>Todd Parsons</v>
      </c>
      <c r="E5" t="str">
        <f ca="1">VLOOKUP(VLOOKUP($A5,Randomizer!$A$1:$E$16,5,FALSE),Roles!$A$2:$C$16,2,FALSE)</f>
        <v>Mafia</v>
      </c>
      <c r="F5" t="str">
        <f ca="1">VLOOKUP(VLOOKUP($A5,Randomizer!$A$1:$E$16,5,FALSE),Roles!$A$2:$C$16,3,FALSE)</f>
        <v>Goon</v>
      </c>
      <c r="I5" t="s">
        <v>57</v>
      </c>
      <c r="J5" s="8" t="s">
        <v>58</v>
      </c>
    </row>
    <row r="6" spans="1:11">
      <c r="A6">
        <v>4</v>
      </c>
      <c r="B6" t="s">
        <v>141</v>
      </c>
      <c r="C6" t="s">
        <v>152</v>
      </c>
      <c r="D6" t="str">
        <f ca="1">VLOOKUP(VLOOKUP($A6,Randomizer!$A$1:$E$16,4,FALSE),Characters!$A$2:$B$14,2,FALSE)</f>
        <v>Olivia Parsons</v>
      </c>
      <c r="E6" t="str">
        <f ca="1">VLOOKUP(VLOOKUP($A6,Randomizer!$A$1:$E$16,5,FALSE),Roles!$A$2:$C$16,2,FALSE)</f>
        <v>Mafia</v>
      </c>
      <c r="F6" t="str">
        <f ca="1">VLOOKUP(VLOOKUP($A6,Randomizer!$A$1:$E$16,5,FALSE),Roles!$A$2:$C$16,3,FALSE)</f>
        <v>Roleblocker</v>
      </c>
    </row>
    <row r="7" spans="1:11">
      <c r="A7">
        <v>5</v>
      </c>
      <c r="B7" t="s">
        <v>142</v>
      </c>
      <c r="C7" t="s">
        <v>153</v>
      </c>
      <c r="D7" t="str">
        <f ca="1">VLOOKUP(VLOOKUP($A7,Randomizer!$A$1:$E$16,4,FALSE),Characters!$A$2:$B$14,2,FALSE)</f>
        <v>Suka Tingenek</v>
      </c>
      <c r="E7" t="str">
        <f ca="1">VLOOKUP(VLOOKUP($A7,Randomizer!$A$1:$E$16,5,FALSE),Roles!$A$2:$C$16,2,FALSE)</f>
        <v>Town</v>
      </c>
      <c r="F7" t="str">
        <f ca="1">VLOOKUP(VLOOKUP($A7,Randomizer!$A$1:$E$16,5,FALSE),Roles!$A$2:$C$16,3,FALSE)</f>
        <v>Vanilla</v>
      </c>
    </row>
    <row r="8" spans="1:11">
      <c r="A8">
        <v>6</v>
      </c>
      <c r="B8" t="s">
        <v>143</v>
      </c>
      <c r="C8" t="s">
        <v>154</v>
      </c>
      <c r="D8" t="str">
        <f ca="1">VLOOKUP(VLOOKUP($A8,Randomizer!$A$1:$E$16,4,FALSE),Characters!$A$2:$B$14,2,FALSE)</f>
        <v>Thomas Hutchins</v>
      </c>
      <c r="E8" t="str">
        <f ca="1">VLOOKUP(VLOOKUP($A8,Randomizer!$A$1:$E$16,5,FALSE),Roles!$A$2:$C$16,2,FALSE)</f>
        <v>Town</v>
      </c>
      <c r="F8" t="str">
        <f ca="1">VLOOKUP(VLOOKUP($A8,Randomizer!$A$1:$E$16,5,FALSE),Roles!$A$2:$C$16,3,FALSE)</f>
        <v>Vanilla</v>
      </c>
    </row>
    <row r="9" spans="1:11">
      <c r="A9">
        <v>7</v>
      </c>
      <c r="B9" t="s">
        <v>144</v>
      </c>
      <c r="C9" t="s">
        <v>155</v>
      </c>
      <c r="D9" t="str">
        <f ca="1">VLOOKUP(VLOOKUP($A9,Randomizer!$A$1:$E$16,4,FALSE),Characters!$A$2:$B$14,2,FALSE)</f>
        <v>Rick Leonardson</v>
      </c>
      <c r="E9" t="str">
        <f ca="1">VLOOKUP(VLOOKUP($A9,Randomizer!$A$1:$E$16,5,FALSE),Roles!$A$2:$C$16,2,FALSE)</f>
        <v>Town</v>
      </c>
      <c r="F9" t="str">
        <f ca="1">VLOOKUP(VLOOKUP($A9,Randomizer!$A$1:$E$16,5,FALSE),Roles!$A$2:$C$16,3,FALSE)</f>
        <v>Vanilla</v>
      </c>
    </row>
    <row r="10" spans="1:11">
      <c r="A10">
        <v>8</v>
      </c>
      <c r="B10" t="s">
        <v>145</v>
      </c>
      <c r="C10" t="s">
        <v>156</v>
      </c>
      <c r="D10" t="str">
        <f ca="1">VLOOKUP(VLOOKUP($A10,Randomizer!$A$1:$E$16,4,FALSE),Characters!$A$2:$B$14,2,FALSE)</f>
        <v>Vinny Patek</v>
      </c>
      <c r="E10" t="str">
        <f ca="1">VLOOKUP(VLOOKUP($A10,Randomizer!$A$1:$E$16,5,FALSE),Roles!$A$2:$C$16,2,FALSE)</f>
        <v>Mafia</v>
      </c>
      <c r="F10" t="str">
        <f ca="1">VLOOKUP(VLOOKUP($A10,Randomizer!$A$1:$E$16,5,FALSE),Roles!$A$2:$C$16,3,FALSE)</f>
        <v>Goon</v>
      </c>
    </row>
    <row r="11" spans="1:11">
      <c r="A11">
        <v>9</v>
      </c>
      <c r="B11" t="s">
        <v>146</v>
      </c>
      <c r="C11" t="s">
        <v>157</v>
      </c>
      <c r="D11" t="str">
        <f ca="1">VLOOKUP(VLOOKUP($A11,Randomizer!$A$1:$E$16,4,FALSE),Characters!$A$2:$B$14,2,FALSE)</f>
        <v>Gavin Black</v>
      </c>
      <c r="E11" t="str">
        <f ca="1">VLOOKUP(VLOOKUP($A11,Randomizer!$A$1:$E$16,5,FALSE),Roles!$A$2:$C$16,2,FALSE)</f>
        <v>Town</v>
      </c>
      <c r="F11" t="str">
        <f ca="1">VLOOKUP(VLOOKUP($A11,Randomizer!$A$1:$E$16,5,FALSE),Roles!$A$2:$C$16,3,FALSE)</f>
        <v>Doctor</v>
      </c>
    </row>
    <row r="12" spans="1:11">
      <c r="A12">
        <v>10</v>
      </c>
      <c r="B12" t="s">
        <v>147</v>
      </c>
      <c r="C12" t="s">
        <v>158</v>
      </c>
      <c r="D12" t="str">
        <f ca="1">VLOOKUP(VLOOKUP($A12,Randomizer!$A$1:$E$16,4,FALSE),Characters!$A$2:$B$14,2,FALSE)</f>
        <v>Bob Scorat</v>
      </c>
      <c r="E12" t="str">
        <f ca="1">VLOOKUP(VLOOKUP($A12,Randomizer!$A$1:$E$16,5,FALSE),Roles!$A$2:$C$16,2,FALSE)</f>
        <v>Town</v>
      </c>
      <c r="F12" t="str">
        <f ca="1">VLOOKUP(VLOOKUP($A12,Randomizer!$A$1:$E$16,5,FALSE),Roles!$A$2:$C$16,3,FALSE)</f>
        <v>Vanilla</v>
      </c>
    </row>
    <row r="13" spans="1:11">
      <c r="A13">
        <v>11</v>
      </c>
      <c r="B13" t="s">
        <v>148</v>
      </c>
      <c r="C13" t="s">
        <v>159</v>
      </c>
      <c r="D13" t="str">
        <f ca="1">VLOOKUP(VLOOKUP($A13,Randomizer!$A$1:$E$16,4,FALSE),Characters!$A$2:$B$14,2,FALSE)</f>
        <v>Marcy Swanson</v>
      </c>
      <c r="E13" t="str">
        <f ca="1">VLOOKUP(VLOOKUP($A13,Randomizer!$A$1:$E$16,5,FALSE),Roles!$A$2:$C$16,2,FALSE)</f>
        <v>Town</v>
      </c>
      <c r="F13" t="str">
        <f ca="1">VLOOKUP(VLOOKUP($A13,Randomizer!$A$1:$E$16,5,FALSE),Roles!$A$2:$C$16,3,FALSE)</f>
        <v>1-Shot Vigilante</v>
      </c>
    </row>
    <row r="14" spans="1:11">
      <c r="A14">
        <v>12</v>
      </c>
    </row>
  </sheetData>
  <sheetCalcPr fullCalcOnLoad="1"/>
  <conditionalFormatting sqref="A3:F14">
    <cfRule type="expression" dxfId="6" priority="3">
      <formula>IF($E3="Mafia",1,0)</formula>
    </cfRule>
    <cfRule type="expression" dxfId="5" priority="2">
      <formula>IF($E3="Town",1,0)</formula>
    </cfRule>
    <cfRule type="expression" dxfId="4" priority="1">
      <formula>IF($E3="Neutral",1,0)</formula>
    </cfRule>
  </conditionalFormatting>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E16"/>
  <sheetViews>
    <sheetView workbookViewId="0">
      <selection activeCell="B13" sqref="B13"/>
    </sheetView>
  </sheetViews>
  <sheetFormatPr baseColWidth="10" defaultColWidth="8.83203125" defaultRowHeight="14"/>
  <sheetData>
    <row r="1" spans="1:5">
      <c r="A1" t="s">
        <v>134</v>
      </c>
      <c r="B1" t="s">
        <v>123</v>
      </c>
      <c r="C1" t="s">
        <v>169</v>
      </c>
      <c r="D1" t="s">
        <v>135</v>
      </c>
      <c r="E1" t="s">
        <v>136</v>
      </c>
    </row>
    <row r="2" spans="1:5">
      <c r="A2">
        <v>1</v>
      </c>
      <c r="B2">
        <f ca="1">RAND()</f>
        <v>0.34905073377740337</v>
      </c>
      <c r="C2">
        <f ca="1">RAND()</f>
        <v>0.74988140654113522</v>
      </c>
      <c r="D2">
        <f ca="1">RANK(B2,B$2:B$16)</f>
        <v>8</v>
      </c>
      <c r="E2">
        <f ca="1">RANK(C2,C$2:C$16)</f>
        <v>1</v>
      </c>
    </row>
    <row r="3" spans="1:5">
      <c r="A3">
        <v>2</v>
      </c>
      <c r="B3">
        <f t="shared" ref="B3:C12" ca="1" si="0">RAND()</f>
        <v>0.83881517354893731</v>
      </c>
      <c r="C3">
        <f t="shared" ca="1" si="0"/>
        <v>0.58619865947821381</v>
      </c>
      <c r="D3">
        <f t="shared" ref="D3:D12" ca="1" si="1">RANK(B3,B$2:B$16)</f>
        <v>1</v>
      </c>
      <c r="E3">
        <f t="shared" ref="E3:E12" ca="1" si="2">RANK(C3,C$2:C$16)</f>
        <v>4</v>
      </c>
    </row>
    <row r="4" spans="1:5">
      <c r="A4">
        <v>3</v>
      </c>
      <c r="B4">
        <f t="shared" ca="1" si="0"/>
        <v>0.15015532393772446</v>
      </c>
      <c r="C4">
        <f t="shared" ca="1" si="0"/>
        <v>3.8799373809524695E-2</v>
      </c>
      <c r="D4">
        <f t="shared" ca="1" si="1"/>
        <v>10</v>
      </c>
      <c r="E4">
        <f t="shared" ca="1" si="2"/>
        <v>10</v>
      </c>
    </row>
    <row r="5" spans="1:5">
      <c r="A5">
        <v>4</v>
      </c>
      <c r="B5">
        <f t="shared" ca="1" si="0"/>
        <v>0.16822265744212928</v>
      </c>
      <c r="C5">
        <f t="shared" ca="1" si="0"/>
        <v>1.5496927000640426E-2</v>
      </c>
      <c r="D5">
        <f t="shared" ca="1" si="1"/>
        <v>9</v>
      </c>
      <c r="E5">
        <f t="shared" ca="1" si="2"/>
        <v>11</v>
      </c>
    </row>
    <row r="6" spans="1:5">
      <c r="A6">
        <v>5</v>
      </c>
      <c r="B6">
        <f t="shared" ca="1" si="0"/>
        <v>0.40374322440311516</v>
      </c>
      <c r="C6">
        <f t="shared" ca="1" si="0"/>
        <v>0.49743025319367007</v>
      </c>
      <c r="D6">
        <f t="shared" ca="1" si="1"/>
        <v>7</v>
      </c>
      <c r="E6">
        <f t="shared" ca="1" si="2"/>
        <v>6</v>
      </c>
    </row>
    <row r="7" spans="1:5">
      <c r="A7">
        <v>6</v>
      </c>
      <c r="B7">
        <f t="shared" ca="1" si="0"/>
        <v>0.62291426537285588</v>
      </c>
      <c r="C7">
        <f t="shared" ca="1" si="0"/>
        <v>0.17646917623278568</v>
      </c>
      <c r="D7">
        <f t="shared" ca="1" si="1"/>
        <v>3</v>
      </c>
      <c r="E7">
        <f t="shared" ca="1" si="2"/>
        <v>8</v>
      </c>
    </row>
    <row r="8" spans="1:5">
      <c r="A8">
        <v>7</v>
      </c>
      <c r="B8">
        <f t="shared" ca="1" si="0"/>
        <v>0.53740692423798464</v>
      </c>
      <c r="C8">
        <f t="shared" ca="1" si="0"/>
        <v>0.26673692619624489</v>
      </c>
      <c r="D8">
        <f t="shared" ca="1" si="1"/>
        <v>5</v>
      </c>
      <c r="E8">
        <f t="shared" ca="1" si="2"/>
        <v>7</v>
      </c>
    </row>
    <row r="9" spans="1:5">
      <c r="A9">
        <v>8</v>
      </c>
      <c r="B9">
        <f t="shared" ca="1" si="0"/>
        <v>0.60524173268731829</v>
      </c>
      <c r="C9">
        <f t="shared" ca="1" si="0"/>
        <v>0.15332835492154118</v>
      </c>
      <c r="D9">
        <f t="shared" ca="1" si="1"/>
        <v>4</v>
      </c>
      <c r="E9">
        <f t="shared" ca="1" si="2"/>
        <v>9</v>
      </c>
    </row>
    <row r="10" spans="1:5">
      <c r="A10">
        <v>9</v>
      </c>
      <c r="B10">
        <f t="shared" ca="1" si="0"/>
        <v>0.64784904055977677</v>
      </c>
      <c r="C10">
        <f t="shared" ca="1" si="0"/>
        <v>0.69554204704218137</v>
      </c>
      <c r="D10">
        <f t="shared" ca="1" si="1"/>
        <v>2</v>
      </c>
      <c r="E10">
        <f t="shared" ca="1" si="2"/>
        <v>2</v>
      </c>
    </row>
    <row r="11" spans="1:5">
      <c r="A11">
        <v>10</v>
      </c>
      <c r="B11">
        <f t="shared" ca="1" si="0"/>
        <v>4.9382723494090897E-2</v>
      </c>
      <c r="C11">
        <f t="shared" ca="1" si="0"/>
        <v>0.58222977897457895</v>
      </c>
      <c r="D11">
        <f t="shared" ca="1" si="1"/>
        <v>11</v>
      </c>
      <c r="E11">
        <f t="shared" ca="1" si="2"/>
        <v>5</v>
      </c>
    </row>
    <row r="12" spans="1:5">
      <c r="A12">
        <v>11</v>
      </c>
      <c r="B12">
        <f t="shared" ca="1" si="0"/>
        <v>0.49284996416008653</v>
      </c>
      <c r="C12">
        <f t="shared" ca="1" si="0"/>
        <v>0.629889551708402</v>
      </c>
      <c r="D12">
        <f t="shared" ca="1" si="1"/>
        <v>6</v>
      </c>
      <c r="E12">
        <f t="shared" ca="1" si="2"/>
        <v>3</v>
      </c>
    </row>
    <row r="13" spans="1:5">
      <c r="A13">
        <v>12</v>
      </c>
    </row>
    <row r="14" spans="1:5">
      <c r="A14">
        <v>13</v>
      </c>
    </row>
    <row r="15" spans="1:5">
      <c r="A15">
        <v>14</v>
      </c>
    </row>
    <row r="16" spans="1:5">
      <c r="A16">
        <v>15</v>
      </c>
    </row>
  </sheetData>
  <sheetCalcPr fullCalcOnLoad="1"/>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2:C25"/>
  <sheetViews>
    <sheetView workbookViewId="0">
      <selection activeCell="B25" sqref="B25"/>
    </sheetView>
  </sheetViews>
  <sheetFormatPr baseColWidth="10" defaultColWidth="8.83203125" defaultRowHeight="14"/>
  <cols>
    <col min="1" max="1" width="12.83203125" bestFit="1" customWidth="1"/>
    <col min="2" max="2" width="75.5" bestFit="1" customWidth="1"/>
    <col min="3" max="3" width="10.1640625" bestFit="1" customWidth="1"/>
  </cols>
  <sheetData>
    <row r="2" spans="1:2">
      <c r="A2" s="1" t="s">
        <v>81</v>
      </c>
    </row>
    <row r="3" spans="1:2">
      <c r="B3" t="s">
        <v>82</v>
      </c>
    </row>
    <row r="4" spans="1:2">
      <c r="B4" t="s">
        <v>83</v>
      </c>
    </row>
    <row r="5" spans="1:2">
      <c r="B5" t="s">
        <v>84</v>
      </c>
    </row>
    <row r="6" spans="1:2">
      <c r="B6" t="s">
        <v>85</v>
      </c>
    </row>
    <row r="7" spans="1:2">
      <c r="B7" t="s">
        <v>86</v>
      </c>
    </row>
    <row r="9" spans="1:2">
      <c r="A9" s="1" t="s">
        <v>3</v>
      </c>
    </row>
    <row r="10" spans="1:2">
      <c r="A10" s="1"/>
      <c r="B10" t="s">
        <v>4</v>
      </c>
    </row>
    <row r="12" spans="1:2">
      <c r="A12" s="1" t="s">
        <v>87</v>
      </c>
    </row>
    <row r="13" spans="1:2">
      <c r="B13" t="s">
        <v>92</v>
      </c>
    </row>
    <row r="14" spans="1:2">
      <c r="B14" t="s">
        <v>93</v>
      </c>
    </row>
    <row r="15" spans="1:2">
      <c r="B15" t="s">
        <v>94</v>
      </c>
    </row>
    <row r="17" spans="1:3">
      <c r="B17" t="s">
        <v>88</v>
      </c>
    </row>
    <row r="18" spans="1:3">
      <c r="B18" t="s">
        <v>89</v>
      </c>
    </row>
    <row r="19" spans="1:3">
      <c r="B19" t="s">
        <v>90</v>
      </c>
    </row>
    <row r="20" spans="1:3">
      <c r="B20" t="s">
        <v>91</v>
      </c>
    </row>
    <row r="23" spans="1:3">
      <c r="A23" s="1" t="s">
        <v>39</v>
      </c>
      <c r="B23" t="s">
        <v>42</v>
      </c>
      <c r="C23" t="s">
        <v>43</v>
      </c>
    </row>
    <row r="24" spans="1:3">
      <c r="A24" t="s">
        <v>40</v>
      </c>
      <c r="B24" t="s">
        <v>46</v>
      </c>
      <c r="C24" t="s">
        <v>44</v>
      </c>
    </row>
    <row r="25" spans="1:3">
      <c r="A25" t="s">
        <v>41</v>
      </c>
      <c r="B25" t="s">
        <v>47</v>
      </c>
      <c r="C25" t="s">
        <v>45</v>
      </c>
    </row>
  </sheetData>
  <sheetCalcPr fullCalcOnLoad="1"/>
  <phoneticPr fontId="4" type="noConversion"/>
  <pageMargins left="0.7" right="0.7"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R21"/>
  <sheetViews>
    <sheetView tabSelected="1" workbookViewId="0">
      <selection activeCell="C23" sqref="C23"/>
    </sheetView>
  </sheetViews>
  <sheetFormatPr baseColWidth="10" defaultColWidth="8.83203125" defaultRowHeight="14"/>
  <cols>
    <col min="1" max="1" width="7.6640625" bestFit="1" customWidth="1"/>
    <col min="2" max="2" width="19" bestFit="1" customWidth="1"/>
    <col min="3" max="3" width="19.5" bestFit="1" customWidth="1"/>
    <col min="4" max="4" width="10.33203125" bestFit="1" customWidth="1"/>
    <col min="5" max="5" width="15.33203125" bestFit="1" customWidth="1"/>
    <col min="6" max="6" width="46" customWidth="1"/>
    <col min="8" max="8" width="10.5" bestFit="1" customWidth="1"/>
    <col min="9" max="9" width="2" bestFit="1" customWidth="1"/>
    <col min="10" max="10" width="10.5" bestFit="1" customWidth="1"/>
    <col min="11" max="11" width="2" bestFit="1" customWidth="1"/>
    <col min="12" max="12" width="10.5" bestFit="1" customWidth="1"/>
    <col min="13" max="13" width="2" bestFit="1" customWidth="1"/>
    <col min="14" max="14" width="10.5" bestFit="1" customWidth="1"/>
    <col min="15" max="15" width="2" bestFit="1" customWidth="1"/>
    <col min="16" max="16" width="10.5" bestFit="1" customWidth="1"/>
    <col min="17" max="17" width="2" bestFit="1" customWidth="1"/>
    <col min="18" max="18" width="10.5" bestFit="1" customWidth="1"/>
  </cols>
  <sheetData>
    <row r="1" spans="1:18">
      <c r="C1" s="9" t="str">
        <f>"Town: "&amp;SUMPRODUCT(($D$3:$D$13="Town")*($H$3:$H$13=""))&amp;" - Mafia: "&amp;SUMPRODUCT(($D$3:$D$13="Mafia")*($H$3:$H$13=""))&amp;" - Neutral: "&amp;SUMPRODUCT(($D$3:$D$13="Neutral")*($H$3:$H$13=""))</f>
        <v>Town: 6 - Mafia: 3 - Neutral: 0</v>
      </c>
      <c r="D1" s="9"/>
      <c r="E1" s="9"/>
      <c r="G1">
        <f>COUNTA(G3:G13)</f>
        <v>11</v>
      </c>
      <c r="H1">
        <f>COUNTA(H3:H13)</f>
        <v>2</v>
      </c>
      <c r="I1" s="1">
        <f>SUM(I3:I13)</f>
        <v>9</v>
      </c>
      <c r="J1" s="1"/>
      <c r="K1" s="1">
        <f>SUM(K3:K13)</f>
        <v>0</v>
      </c>
      <c r="L1" s="1"/>
      <c r="M1" s="1">
        <f>SUM(M3:M13)</f>
        <v>0</v>
      </c>
      <c r="N1" s="1"/>
      <c r="O1" s="1">
        <f>SUM(O3:O13)</f>
        <v>0</v>
      </c>
      <c r="P1" s="1"/>
      <c r="Q1" s="1">
        <f>SUM(Q3:Q13)</f>
        <v>0</v>
      </c>
      <c r="R1" s="1"/>
    </row>
    <row r="2" spans="1:18">
      <c r="A2" s="1" t="s">
        <v>122</v>
      </c>
      <c r="B2" s="1" t="s">
        <v>137</v>
      </c>
      <c r="C2" s="1" t="s">
        <v>123</v>
      </c>
      <c r="D2" s="1" t="s">
        <v>168</v>
      </c>
      <c r="E2" s="1" t="s">
        <v>169</v>
      </c>
      <c r="F2" s="1" t="s">
        <v>133</v>
      </c>
      <c r="G2" s="1" t="s">
        <v>16</v>
      </c>
      <c r="H2" s="1" t="s">
        <v>29</v>
      </c>
      <c r="I2" s="1">
        <v>1</v>
      </c>
      <c r="J2" s="1" t="str">
        <f>"Vote Day "&amp;I2</f>
        <v>Vote Day 1</v>
      </c>
      <c r="K2" s="1">
        <v>2</v>
      </c>
      <c r="L2" s="1" t="str">
        <f>"Vote Day "&amp;K2</f>
        <v>Vote Day 2</v>
      </c>
      <c r="M2" s="1">
        <v>3</v>
      </c>
      <c r="N2" s="1" t="str">
        <f>"Vote Day "&amp;M2</f>
        <v>Vote Day 3</v>
      </c>
      <c r="O2" s="1">
        <v>4</v>
      </c>
      <c r="P2" s="1" t="str">
        <f>"Vote Day "&amp;O2</f>
        <v>Vote Day 4</v>
      </c>
      <c r="Q2" s="1">
        <v>5</v>
      </c>
      <c r="R2" s="1" t="str">
        <f>"Vote Day "&amp;Q2</f>
        <v>Vote Day 5</v>
      </c>
    </row>
    <row r="3" spans="1:18" s="1" customFormat="1">
      <c r="A3" t="s">
        <v>23</v>
      </c>
      <c r="B3" t="s">
        <v>156</v>
      </c>
      <c r="C3" t="s">
        <v>103</v>
      </c>
      <c r="D3" t="s">
        <v>170</v>
      </c>
      <c r="E3" t="s">
        <v>171</v>
      </c>
      <c r="F3" s="4" t="str">
        <f>VLOOKUP(C3,Characters!$B$2:$C$14,2,FALSE)</f>
        <v>You are the player agent for Laird Wausden.</v>
      </c>
      <c r="G3" t="s">
        <v>2</v>
      </c>
      <c r="H3" t="s">
        <v>2</v>
      </c>
      <c r="I3" s="4">
        <f>SUMPRODUCT((Voting!$A$3:$A$500=I$2)*(Voting!$B$3:$B$500=$C3))</f>
        <v>5</v>
      </c>
      <c r="J3" s="4">
        <f>SUMPRODUCT((Voting!$C$3:$C$500=$A3)*(Voting!$A$3:$A$500=I$2))</f>
        <v>1</v>
      </c>
      <c r="K3" s="4">
        <f>SUMPRODUCT((Voting!$A$3:$A$500=K$2)*(Voting!$B$3:$B$500=$C3))</f>
        <v>0</v>
      </c>
      <c r="L3" s="4">
        <f>SUMPRODUCT((Voting!$C$3:$C$500=$A3)*(Voting!$A$3:$A$500=K$2))</f>
        <v>0</v>
      </c>
      <c r="M3" s="4">
        <f>SUMPRODUCT((Voting!$A$3:$A$500=M$2)*(Voting!$B$3:$B$500=$C3))</f>
        <v>0</v>
      </c>
      <c r="N3" s="4">
        <f>SUMPRODUCT((Voting!$C$3:$C$500=$A3)*(Voting!$A$3:$A$500=M$2))</f>
        <v>0</v>
      </c>
      <c r="O3" s="4">
        <f>SUMPRODUCT((Voting!$A$3:$A$500=O$2)*(Voting!$B$3:$B$500=$C3))</f>
        <v>0</v>
      </c>
      <c r="P3" s="4">
        <f>SUMPRODUCT((Voting!$C$3:$C$500=$A3)*(Voting!$A$3:$A$500=O$2))</f>
        <v>0</v>
      </c>
      <c r="Q3" s="4">
        <f>SUMPRODUCT((Voting!$A$3:$A$500=Q$2)*(Voting!$B$3:$B$500=$C3))</f>
        <v>0</v>
      </c>
      <c r="R3" s="4">
        <f>SUMPRODUCT((Voting!$C$3:$C$500=$A3)*(Voting!$A$3:$A$500=Q$2))</f>
        <v>0</v>
      </c>
    </row>
    <row r="4" spans="1:18">
      <c r="A4" t="s">
        <v>142</v>
      </c>
      <c r="B4" t="s">
        <v>153</v>
      </c>
      <c r="C4" t="s">
        <v>9</v>
      </c>
      <c r="D4" t="s">
        <v>170</v>
      </c>
      <c r="E4" t="s">
        <v>172</v>
      </c>
      <c r="F4" s="4" t="str">
        <f>VLOOKUP(C4,Characters!$B$2:$C$14,2,FALSE)</f>
        <v>You are the Clutcher's cleanup hitter, and you're always trying to take the ladies deep, too, but you're more likely to swing and miss in both situations.</v>
      </c>
      <c r="G4" t="s">
        <v>2</v>
      </c>
      <c r="I4" s="4">
        <f>SUMPRODUCT((Voting!$A$3:$A$500=I$2)*(Voting!$B$3:$B$500=$C4))</f>
        <v>1</v>
      </c>
      <c r="J4" s="4">
        <f>SUMPRODUCT((Voting!$C$3:$C$500=$A4)*(Voting!$A$3:$A$500=I$2))</f>
        <v>1</v>
      </c>
      <c r="K4" s="4">
        <f>SUMPRODUCT((Voting!$A$3:$A$500=K$2)*(Voting!$B$3:$B$500=$C4))</f>
        <v>0</v>
      </c>
      <c r="L4" s="4">
        <f>SUMPRODUCT((Voting!$C$3:$C$500=$A4)*(Voting!$A$3:$A$500=K$2))</f>
        <v>0</v>
      </c>
      <c r="M4" s="4">
        <f>SUMPRODUCT((Voting!$A$3:$A$500=M$2)*(Voting!$B$3:$B$500=$C4))</f>
        <v>0</v>
      </c>
      <c r="N4" s="4">
        <f>SUMPRODUCT((Voting!$C$3:$C$500=$A4)*(Voting!$A$3:$A$500=M$2))</f>
        <v>0</v>
      </c>
      <c r="O4" s="4">
        <f>SUMPRODUCT((Voting!$A$3:$A$500=O$2)*(Voting!$B$3:$B$500=$C4))</f>
        <v>0</v>
      </c>
      <c r="P4" s="4">
        <f>SUMPRODUCT((Voting!$C$3:$C$500=$A4)*(Voting!$A$3:$A$500=O$2))</f>
        <v>0</v>
      </c>
      <c r="Q4" s="4">
        <f>SUMPRODUCT((Voting!$A$3:$A$500=Q$2)*(Voting!$B$3:$B$500=$C4))</f>
        <v>0</v>
      </c>
      <c r="R4" s="4">
        <f>SUMPRODUCT((Voting!$C$3:$C$500=$A4)*(Voting!$A$3:$A$500=Q$2))</f>
        <v>0</v>
      </c>
    </row>
    <row r="5" spans="1:18">
      <c r="A5" t="s">
        <v>141</v>
      </c>
      <c r="B5" t="s">
        <v>152</v>
      </c>
      <c r="C5" t="s">
        <v>13</v>
      </c>
      <c r="D5" t="s">
        <v>170</v>
      </c>
      <c r="E5" t="s">
        <v>176</v>
      </c>
      <c r="F5" s="4" t="str">
        <f>VLOOKUP(C5,Characters!$B$2:$C$14,2,FALSE)</f>
        <v>You are the Clutcher's public relations representative.  You have recently denied any truth to rumors of romantic invovlement with Laird Wausden.</v>
      </c>
      <c r="G5" t="s">
        <v>2</v>
      </c>
      <c r="I5" s="4">
        <f>SUMPRODUCT((Voting!$A$3:$A$500=I$2)*(Voting!$B$3:$B$500=$C5))</f>
        <v>1</v>
      </c>
      <c r="J5" s="4">
        <f>SUMPRODUCT((Voting!$C$3:$C$500=$A5)*(Voting!$A$3:$A$500=I$2))</f>
        <v>1</v>
      </c>
      <c r="K5" s="4">
        <f>SUMPRODUCT((Voting!$A$3:$A$500=K$2)*(Voting!$B$3:$B$500=$C5))</f>
        <v>0</v>
      </c>
      <c r="L5" s="4">
        <f>SUMPRODUCT((Voting!$C$3:$C$500=$A5)*(Voting!$A$3:$A$500=K$2))</f>
        <v>0</v>
      </c>
      <c r="M5" s="4">
        <f>SUMPRODUCT((Voting!$A$3:$A$500=M$2)*(Voting!$B$3:$B$500=$C5))</f>
        <v>0</v>
      </c>
      <c r="N5" s="4">
        <f>SUMPRODUCT((Voting!$C$3:$C$500=$A5)*(Voting!$A$3:$A$500=M$2))</f>
        <v>0</v>
      </c>
      <c r="O5" s="4">
        <f>SUMPRODUCT((Voting!$A$3:$A$500=O$2)*(Voting!$B$3:$B$500=$C5))</f>
        <v>0</v>
      </c>
      <c r="P5" s="4">
        <f>SUMPRODUCT((Voting!$C$3:$C$500=$A5)*(Voting!$A$3:$A$500=O$2))</f>
        <v>0</v>
      </c>
      <c r="Q5" s="4">
        <f>SUMPRODUCT((Voting!$A$3:$A$500=Q$2)*(Voting!$B$3:$B$500=$C5))</f>
        <v>0</v>
      </c>
      <c r="R5" s="4">
        <f>SUMPRODUCT((Voting!$C$3:$C$500=$A5)*(Voting!$A$3:$A$500=Q$2))</f>
        <v>0</v>
      </c>
    </row>
    <row r="6" spans="1:18">
      <c r="A6" t="s">
        <v>143</v>
      </c>
      <c r="B6" t="s">
        <v>154</v>
      </c>
      <c r="C6" t="s">
        <v>11</v>
      </c>
      <c r="D6" t="s">
        <v>170</v>
      </c>
      <c r="E6" t="s">
        <v>61</v>
      </c>
      <c r="F6" s="4" t="str">
        <f>VLOOKUP(C6,Characters!$B$2:$C$14,2,FALSE)</f>
        <v>You regularly sing the national anthem at Clutcher's games, but missed your opportunity with the cancellation of today's game.</v>
      </c>
      <c r="G6" t="s">
        <v>2</v>
      </c>
      <c r="I6" s="4">
        <f>SUMPRODUCT((Voting!$A$3:$A$500=I$2)*(Voting!$B$3:$B$500=$C6))</f>
        <v>0</v>
      </c>
      <c r="J6" s="4">
        <f>SUMPRODUCT((Voting!$C$3:$C$500=$A6)*(Voting!$A$3:$A$500=I$2))</f>
        <v>1</v>
      </c>
      <c r="K6" s="4">
        <f>SUMPRODUCT((Voting!$A$3:$A$500=K$2)*(Voting!$B$3:$B$500=$C6))</f>
        <v>0</v>
      </c>
      <c r="L6" s="4">
        <f>SUMPRODUCT((Voting!$C$3:$C$500=$A6)*(Voting!$A$3:$A$500=K$2))</f>
        <v>0</v>
      </c>
      <c r="M6" s="4">
        <f>SUMPRODUCT((Voting!$A$3:$A$500=M$2)*(Voting!$B$3:$B$500=$C6))</f>
        <v>0</v>
      </c>
      <c r="N6" s="4">
        <f>SUMPRODUCT((Voting!$C$3:$C$500=$A6)*(Voting!$A$3:$A$500=M$2))</f>
        <v>0</v>
      </c>
      <c r="O6" s="4">
        <f>SUMPRODUCT((Voting!$A$3:$A$500=O$2)*(Voting!$B$3:$B$500=$C6))</f>
        <v>0</v>
      </c>
      <c r="P6" s="4">
        <f>SUMPRODUCT((Voting!$C$3:$C$500=$A6)*(Voting!$A$3:$A$500=O$2))</f>
        <v>0</v>
      </c>
      <c r="Q6" s="4">
        <f>SUMPRODUCT((Voting!$A$3:$A$500=Q$2)*(Voting!$B$3:$B$500=$C6))</f>
        <v>0</v>
      </c>
      <c r="R6" s="4">
        <f>SUMPRODUCT((Voting!$C$3:$C$500=$A6)*(Voting!$A$3:$A$500=Q$2))</f>
        <v>0</v>
      </c>
    </row>
    <row r="7" spans="1:18">
      <c r="A7" t="s">
        <v>144</v>
      </c>
      <c r="B7" t="s">
        <v>155</v>
      </c>
      <c r="C7" t="s">
        <v>14</v>
      </c>
      <c r="D7" t="s">
        <v>170</v>
      </c>
      <c r="E7" t="s">
        <v>174</v>
      </c>
      <c r="F7" s="4" t="str">
        <f>VLOOKUP(C7,Characters!$B$2:$C$14,2,FALSE)</f>
        <v>A single mother and ex-college softball player, you love bringing your son Todd to Clutchers games.</v>
      </c>
      <c r="G7" t="s">
        <v>2</v>
      </c>
      <c r="I7" s="4">
        <f>SUMPRODUCT((Voting!$A$3:$A$500=I$2)*(Voting!$B$3:$B$500=$C7))</f>
        <v>0</v>
      </c>
      <c r="J7" s="4">
        <f>SUMPRODUCT((Voting!$C$3:$C$500=$A7)*(Voting!$A$3:$A$500=I$2))</f>
        <v>0</v>
      </c>
      <c r="K7" s="4">
        <f>SUMPRODUCT((Voting!$A$3:$A$500=K$2)*(Voting!$B$3:$B$500=$C7))</f>
        <v>0</v>
      </c>
      <c r="L7" s="4">
        <f>SUMPRODUCT((Voting!$C$3:$C$500=$A7)*(Voting!$A$3:$A$500=K$2))</f>
        <v>0</v>
      </c>
      <c r="M7" s="4">
        <f>SUMPRODUCT((Voting!$A$3:$A$500=M$2)*(Voting!$B$3:$B$500=$C7))</f>
        <v>0</v>
      </c>
      <c r="N7" s="4">
        <f>SUMPRODUCT((Voting!$C$3:$C$500=$A7)*(Voting!$A$3:$A$500=M$2))</f>
        <v>0</v>
      </c>
      <c r="O7" s="4">
        <f>SUMPRODUCT((Voting!$A$3:$A$500=O$2)*(Voting!$B$3:$B$500=$C7))</f>
        <v>0</v>
      </c>
      <c r="P7" s="4">
        <f>SUMPRODUCT((Voting!$C$3:$C$500=$A7)*(Voting!$A$3:$A$500=O$2))</f>
        <v>0</v>
      </c>
      <c r="Q7" s="4">
        <f>SUMPRODUCT((Voting!$A$3:$A$500=Q$2)*(Voting!$B$3:$B$500=$C7))</f>
        <v>0</v>
      </c>
      <c r="R7" s="4">
        <f>SUMPRODUCT((Voting!$C$3:$C$500=$A7)*(Voting!$A$3:$A$500=Q$2))</f>
        <v>0</v>
      </c>
    </row>
    <row r="8" spans="1:18">
      <c r="A8" t="s">
        <v>147</v>
      </c>
      <c r="B8" t="s">
        <v>158</v>
      </c>
      <c r="C8" t="s">
        <v>8</v>
      </c>
      <c r="D8" t="s">
        <v>170</v>
      </c>
      <c r="E8" t="s">
        <v>174</v>
      </c>
      <c r="F8" s="4" t="str">
        <f>VLOOKUP(C8,Characters!$B$2:$C$14,2,FALSE)</f>
        <v>You are the speedy leadoff hitter that drives the Clutcher's offense.  You're easily the best player in a troubled lineup and you know it.</v>
      </c>
      <c r="G8" t="s">
        <v>2</v>
      </c>
      <c r="H8" t="s">
        <v>37</v>
      </c>
      <c r="I8" s="4">
        <f>SUMPRODUCT((Voting!$A$3:$A$500=I$2)*(Voting!$B$3:$B$500=$C8))</f>
        <v>0</v>
      </c>
      <c r="J8" s="4">
        <f>SUMPRODUCT((Voting!$C$3:$C$500=$A8)*(Voting!$A$3:$A$500=I$2))</f>
        <v>1</v>
      </c>
      <c r="K8" s="4">
        <f>SUMPRODUCT((Voting!$A$3:$A$500=K$2)*(Voting!$B$3:$B$500=$C8))</f>
        <v>0</v>
      </c>
      <c r="L8" s="4">
        <f>SUMPRODUCT((Voting!$C$3:$C$500=$A8)*(Voting!$A$3:$A$500=K$2))</f>
        <v>0</v>
      </c>
      <c r="M8" s="4">
        <f>SUMPRODUCT((Voting!$A$3:$A$500=M$2)*(Voting!$B$3:$B$500=$C8))</f>
        <v>0</v>
      </c>
      <c r="N8" s="4">
        <f>SUMPRODUCT((Voting!$C$3:$C$500=$A8)*(Voting!$A$3:$A$500=M$2))</f>
        <v>0</v>
      </c>
      <c r="O8" s="4">
        <f>SUMPRODUCT((Voting!$A$3:$A$500=O$2)*(Voting!$B$3:$B$500=$C8))</f>
        <v>0</v>
      </c>
      <c r="P8" s="4">
        <f>SUMPRODUCT((Voting!$C$3:$C$500=$A8)*(Voting!$A$3:$A$500=O$2))</f>
        <v>0</v>
      </c>
      <c r="Q8" s="4">
        <f>SUMPRODUCT((Voting!$A$3:$A$500=Q$2)*(Voting!$B$3:$B$500=$C8))</f>
        <v>0</v>
      </c>
      <c r="R8" s="4">
        <f>SUMPRODUCT((Voting!$C$3:$C$500=$A8)*(Voting!$A$3:$A$500=Q$2))</f>
        <v>0</v>
      </c>
    </row>
    <row r="9" spans="1:18">
      <c r="A9" t="s">
        <v>138</v>
      </c>
      <c r="B9" t="s">
        <v>149</v>
      </c>
      <c r="C9" t="s">
        <v>96</v>
      </c>
      <c r="D9" t="s">
        <v>170</v>
      </c>
      <c r="E9" t="s">
        <v>174</v>
      </c>
      <c r="F9" s="4" t="str">
        <f>VLOOKUP(C9,Characters!$B$2:$C$14,2,FALSE)</f>
        <v>A die hard Beavers fan living in Clutcher's country, you never miss a game when the Beavers visit, and you take plenty of joy in how your team has dominated the matchup in recent years.</v>
      </c>
      <c r="G9" t="s">
        <v>2</v>
      </c>
      <c r="I9" s="4">
        <f>SUMPRODUCT((Voting!$A$3:$A$500=I$2)*(Voting!$B$3:$B$500=$C9))</f>
        <v>1</v>
      </c>
      <c r="J9" s="4">
        <f>SUMPRODUCT((Voting!$C$3:$C$500=$A9)*(Voting!$A$3:$A$500=I$2))</f>
        <v>1</v>
      </c>
      <c r="K9" s="4">
        <f>SUMPRODUCT((Voting!$A$3:$A$500=K$2)*(Voting!$B$3:$B$500=$C9))</f>
        <v>0</v>
      </c>
      <c r="L9" s="4">
        <f>SUMPRODUCT((Voting!$C$3:$C$500=$A9)*(Voting!$A$3:$A$500=K$2))</f>
        <v>0</v>
      </c>
      <c r="M9" s="4">
        <f>SUMPRODUCT((Voting!$A$3:$A$500=M$2)*(Voting!$B$3:$B$500=$C9))</f>
        <v>0</v>
      </c>
      <c r="N9" s="4">
        <f>SUMPRODUCT((Voting!$C$3:$C$500=$A9)*(Voting!$A$3:$A$500=M$2))</f>
        <v>0</v>
      </c>
      <c r="O9" s="4">
        <f>SUMPRODUCT((Voting!$A$3:$A$500=O$2)*(Voting!$B$3:$B$500=$C9))</f>
        <v>0</v>
      </c>
      <c r="P9" s="4">
        <f>SUMPRODUCT((Voting!$C$3:$C$500=$A9)*(Voting!$A$3:$A$500=O$2))</f>
        <v>0</v>
      </c>
      <c r="Q9" s="4">
        <f>SUMPRODUCT((Voting!$A$3:$A$500=Q$2)*(Voting!$B$3:$B$500=$C9))</f>
        <v>0</v>
      </c>
      <c r="R9" s="4">
        <f>SUMPRODUCT((Voting!$C$3:$C$500=$A9)*(Voting!$A$3:$A$500=Q$2))</f>
        <v>0</v>
      </c>
    </row>
    <row r="10" spans="1:18">
      <c r="A10" t="s">
        <v>140</v>
      </c>
      <c r="B10" t="s">
        <v>151</v>
      </c>
      <c r="C10" t="s">
        <v>7</v>
      </c>
      <c r="D10" t="s">
        <v>170</v>
      </c>
      <c r="E10" t="s">
        <v>174</v>
      </c>
      <c r="F10" s="4" t="str">
        <f>VLOOKUP(C10,Characters!$B$2:$C$14,2,FALSE)</f>
        <v>You are the Clutcher's head statistician, a position you have the education for but were ultimately given because you are the owner's nephew.</v>
      </c>
      <c r="G10" t="s">
        <v>2</v>
      </c>
      <c r="I10" s="4">
        <f>SUMPRODUCT((Voting!$A$3:$A$500=I$2)*(Voting!$B$3:$B$500=$C10))</f>
        <v>1</v>
      </c>
      <c r="J10" s="4">
        <f>SUMPRODUCT((Voting!$C$3:$C$500=$A10)*(Voting!$A$3:$A$500=I$2))</f>
        <v>1</v>
      </c>
      <c r="K10" s="4">
        <f>SUMPRODUCT((Voting!$A$3:$A$500=K$2)*(Voting!$B$3:$B$500=$C10))</f>
        <v>0</v>
      </c>
      <c r="L10" s="4">
        <f>SUMPRODUCT((Voting!$C$3:$C$500=$A10)*(Voting!$A$3:$A$500=K$2))</f>
        <v>0</v>
      </c>
      <c r="M10" s="4">
        <f>SUMPRODUCT((Voting!$A$3:$A$500=M$2)*(Voting!$B$3:$B$500=$C10))</f>
        <v>0</v>
      </c>
      <c r="N10" s="4">
        <f>SUMPRODUCT((Voting!$C$3:$C$500=$A10)*(Voting!$A$3:$A$500=M$2))</f>
        <v>0</v>
      </c>
      <c r="O10" s="4">
        <f>SUMPRODUCT((Voting!$A$3:$A$500=O$2)*(Voting!$B$3:$B$500=$C10))</f>
        <v>0</v>
      </c>
      <c r="P10" s="4">
        <f>SUMPRODUCT((Voting!$C$3:$C$500=$A10)*(Voting!$A$3:$A$500=O$2))</f>
        <v>0</v>
      </c>
      <c r="Q10" s="4">
        <f>SUMPRODUCT((Voting!$A$3:$A$500=Q$2)*(Voting!$B$3:$B$500=$C10))</f>
        <v>0</v>
      </c>
      <c r="R10" s="4">
        <f>SUMPRODUCT((Voting!$C$3:$C$500=$A10)*(Voting!$A$3:$A$500=Q$2))</f>
        <v>0</v>
      </c>
    </row>
    <row r="11" spans="1:18">
      <c r="A11" t="s">
        <v>148</v>
      </c>
      <c r="B11" t="s">
        <v>159</v>
      </c>
      <c r="C11" t="s">
        <v>12</v>
      </c>
      <c r="D11" t="s">
        <v>186</v>
      </c>
      <c r="E11" t="s">
        <v>180</v>
      </c>
      <c r="F11" s="4" t="str">
        <f>VLOOKUP(C11,Characters!$B$2:$C$14,2,FALSE)</f>
        <v>You hail from Kivalina, AK and have been an avid follower of Laird Wausden ever since his days as a minor leaguer.</v>
      </c>
      <c r="G11" t="s">
        <v>2</v>
      </c>
      <c r="I11" s="4">
        <f>SUMPRODUCT((Voting!$A$3:$A$500=I$2)*(Voting!$B$3:$B$500=$C11))</f>
        <v>0</v>
      </c>
      <c r="J11" s="4">
        <f>SUMPRODUCT((Voting!$C$3:$C$500=$A11)*(Voting!$A$3:$A$500=I$2))</f>
        <v>1</v>
      </c>
      <c r="K11" s="4">
        <f>SUMPRODUCT((Voting!$A$3:$A$500=K$2)*(Voting!$B$3:$B$500=$C11))</f>
        <v>0</v>
      </c>
      <c r="L11" s="4">
        <f>SUMPRODUCT((Voting!$C$3:$C$500=$A11)*(Voting!$A$3:$A$500=K$2))</f>
        <v>0</v>
      </c>
      <c r="M11" s="4">
        <f>SUMPRODUCT((Voting!$A$3:$A$500=M$2)*(Voting!$B$3:$B$500=$C11))</f>
        <v>0</v>
      </c>
      <c r="N11" s="4">
        <f>SUMPRODUCT((Voting!$C$3:$C$500=$A11)*(Voting!$A$3:$A$500=M$2))</f>
        <v>0</v>
      </c>
      <c r="O11" s="4">
        <f>SUMPRODUCT((Voting!$A$3:$A$500=O$2)*(Voting!$B$3:$B$500=$C11))</f>
        <v>0</v>
      </c>
      <c r="P11" s="4">
        <f>SUMPRODUCT((Voting!$C$3:$C$500=$A11)*(Voting!$A$3:$A$500=O$2))</f>
        <v>0</v>
      </c>
      <c r="Q11" s="4">
        <f>SUMPRODUCT((Voting!$A$3:$A$500=Q$2)*(Voting!$B$3:$B$500=$C11))</f>
        <v>0</v>
      </c>
      <c r="R11" s="4">
        <f>SUMPRODUCT((Voting!$C$3:$C$500=$A11)*(Voting!$A$3:$A$500=Q$2))</f>
        <v>0</v>
      </c>
    </row>
    <row r="12" spans="1:18">
      <c r="A12" t="s">
        <v>146</v>
      </c>
      <c r="B12" t="s">
        <v>157</v>
      </c>
      <c r="C12" t="s">
        <v>15</v>
      </c>
      <c r="D12" t="s">
        <v>186</v>
      </c>
      <c r="E12" t="s">
        <v>178</v>
      </c>
      <c r="F12" s="4" t="str">
        <f>VLOOKUP(C12,Characters!$B$2:$C$14,2,FALSE)</f>
        <v>You're the 12 year old son of Olivia, and have been a die hard Clutchers fan longer than you can remember.</v>
      </c>
      <c r="G12" t="s">
        <v>2</v>
      </c>
      <c r="I12" s="4">
        <f>SUMPRODUCT((Voting!$A$3:$A$500=I$2)*(Voting!$B$3:$B$500=$C12))</f>
        <v>0</v>
      </c>
      <c r="J12" s="4">
        <f>SUMPRODUCT((Voting!$C$3:$C$500=$A12)*(Voting!$A$3:$A$500=I$2))</f>
        <v>0</v>
      </c>
      <c r="K12" s="4">
        <f>SUMPRODUCT((Voting!$A$3:$A$500=K$2)*(Voting!$B$3:$B$500=$C12))</f>
        <v>0</v>
      </c>
      <c r="L12" s="4">
        <f>SUMPRODUCT((Voting!$C$3:$C$500=$A12)*(Voting!$A$3:$A$500=K$2))</f>
        <v>0</v>
      </c>
      <c r="M12" s="4">
        <f>SUMPRODUCT((Voting!$A$3:$A$500=M$2)*(Voting!$B$3:$B$500=$C12))</f>
        <v>0</v>
      </c>
      <c r="N12" s="4">
        <f>SUMPRODUCT((Voting!$C$3:$C$500=$A12)*(Voting!$A$3:$A$500=M$2))</f>
        <v>0</v>
      </c>
      <c r="O12" s="4">
        <f>SUMPRODUCT((Voting!$A$3:$A$500=O$2)*(Voting!$B$3:$B$500=$C12))</f>
        <v>0</v>
      </c>
      <c r="P12" s="4">
        <f>SUMPRODUCT((Voting!$C$3:$C$500=$A12)*(Voting!$A$3:$A$500=O$2))</f>
        <v>0</v>
      </c>
      <c r="Q12" s="4">
        <f>SUMPRODUCT((Voting!$A$3:$A$500=Q$2)*(Voting!$B$3:$B$500=$C12))</f>
        <v>0</v>
      </c>
      <c r="R12" s="4">
        <f>SUMPRODUCT((Voting!$C$3:$C$500=$A12)*(Voting!$A$3:$A$500=Q$2))</f>
        <v>0</v>
      </c>
    </row>
    <row r="13" spans="1:18">
      <c r="A13" t="s">
        <v>24</v>
      </c>
      <c r="B13" t="s">
        <v>150</v>
      </c>
      <c r="C13" t="s">
        <v>10</v>
      </c>
      <c r="D13" t="s">
        <v>186</v>
      </c>
      <c r="E13" t="s">
        <v>178</v>
      </c>
      <c r="F13" s="4" t="str">
        <f>VLOOKUP(C13,Characters!$B$2:$C$14,2,FALSE)</f>
        <v>You are the team's dependable ace, a veteran who's seen it all, and little phases you at this stage of your career.  The offense may be bleak, but you're regularly among the league leaders in most pitching stats.</v>
      </c>
      <c r="G13" t="s">
        <v>2</v>
      </c>
      <c r="I13" s="4">
        <f>SUMPRODUCT((Voting!$A$3:$A$500=I$2)*(Voting!$B$3:$B$500=$C13))</f>
        <v>0</v>
      </c>
      <c r="J13" s="4">
        <f>SUMPRODUCT((Voting!$C$3:$C$500=$A13)*(Voting!$A$3:$A$500=I$2))</f>
        <v>1</v>
      </c>
      <c r="K13" s="4">
        <f>SUMPRODUCT((Voting!$A$3:$A$500=K$2)*(Voting!$B$3:$B$500=$C13))</f>
        <v>0</v>
      </c>
      <c r="L13" s="4">
        <f>SUMPRODUCT((Voting!$C$3:$C$500=$A13)*(Voting!$A$3:$A$500=K$2))</f>
        <v>0</v>
      </c>
      <c r="M13" s="4">
        <f>SUMPRODUCT((Voting!$A$3:$A$500=M$2)*(Voting!$B$3:$B$500=$C13))</f>
        <v>0</v>
      </c>
      <c r="N13" s="4">
        <f>SUMPRODUCT((Voting!$C$3:$C$500=$A13)*(Voting!$A$3:$A$500=M$2))</f>
        <v>0</v>
      </c>
      <c r="O13" s="4">
        <f>SUMPRODUCT((Voting!$A$3:$A$500=O$2)*(Voting!$B$3:$B$500=$C13))</f>
        <v>0</v>
      </c>
      <c r="P13" s="4">
        <f>SUMPRODUCT((Voting!$C$3:$C$500=$A13)*(Voting!$A$3:$A$500=O$2))</f>
        <v>0</v>
      </c>
      <c r="Q13" s="4">
        <f>SUMPRODUCT((Voting!$A$3:$A$500=Q$2)*(Voting!$B$3:$B$500=$C13))</f>
        <v>0</v>
      </c>
      <c r="R13" s="4">
        <f>SUMPRODUCT((Voting!$C$3:$C$500=$A13)*(Voting!$A$3:$A$500=Q$2))</f>
        <v>0</v>
      </c>
    </row>
    <row r="15" spans="1:18">
      <c r="A15" s="1" t="s">
        <v>56</v>
      </c>
      <c r="B15" s="1" t="s">
        <v>122</v>
      </c>
      <c r="C15" s="1" t="s">
        <v>54</v>
      </c>
      <c r="D15" s="1" t="s">
        <v>55</v>
      </c>
      <c r="E15" s="1"/>
    </row>
    <row r="16" spans="1:18">
      <c r="A16">
        <v>1</v>
      </c>
      <c r="B16" t="s">
        <v>9</v>
      </c>
      <c r="C16" t="s">
        <v>26</v>
      </c>
      <c r="D16" t="s">
        <v>36</v>
      </c>
    </row>
    <row r="17" spans="1:4">
      <c r="A17">
        <v>1</v>
      </c>
      <c r="B17" t="s">
        <v>11</v>
      </c>
      <c r="C17" t="s">
        <v>28</v>
      </c>
      <c r="D17" t="s">
        <v>34</v>
      </c>
    </row>
    <row r="18" spans="1:4">
      <c r="A18">
        <v>1</v>
      </c>
      <c r="B18" t="s">
        <v>13</v>
      </c>
      <c r="C18" t="s">
        <v>30</v>
      </c>
      <c r="D18" t="s">
        <v>33</v>
      </c>
    </row>
    <row r="19" spans="1:4">
      <c r="A19">
        <v>1</v>
      </c>
      <c r="B19" t="s">
        <v>12</v>
      </c>
      <c r="C19" t="s">
        <v>30</v>
      </c>
      <c r="D19" t="s">
        <v>32</v>
      </c>
    </row>
    <row r="20" spans="1:4">
      <c r="A20">
        <v>1</v>
      </c>
      <c r="B20" t="s">
        <v>10</v>
      </c>
      <c r="C20" t="s">
        <v>31</v>
      </c>
      <c r="D20" t="s">
        <v>35</v>
      </c>
    </row>
    <row r="21" spans="1:4">
      <c r="A21">
        <v>1</v>
      </c>
      <c r="B21" t="s">
        <v>14</v>
      </c>
      <c r="C21" t="s">
        <v>27</v>
      </c>
      <c r="D21" t="s">
        <v>0</v>
      </c>
    </row>
  </sheetData>
  <sheetCalcPr fullCalcOnLoad="1"/>
  <sortState ref="A2:E12">
    <sortCondition ref="D2:D12" customList="Town,Mafia,Neutral"/>
    <sortCondition ref="E2:E12"/>
    <sortCondition ref="A2:A12"/>
  </sortState>
  <mergeCells count="1">
    <mergeCell ref="C1:E1"/>
  </mergeCells>
  <phoneticPr fontId="4" type="noConversion"/>
  <conditionalFormatting sqref="A3:E14 G3:H13 B16:D16 B17:C20 D17">
    <cfRule type="expression" dxfId="3" priority="2">
      <formula>IF($E3="Neutral",1,0)</formula>
    </cfRule>
    <cfRule type="expression" dxfId="2" priority="3">
      <formula>IF($E3="Town",1,0)</formula>
    </cfRule>
    <cfRule type="expression" dxfId="1" priority="4">
      <formula>IF($E3="Mafia",1,0)</formula>
    </cfRule>
  </conditionalFormatting>
  <conditionalFormatting sqref="A3:R13">
    <cfRule type="expression" dxfId="0" priority="1">
      <formula>IF($H3&lt;&gt;"",1,0)</formula>
    </cfRule>
  </conditionalFormatting>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3:C12"/>
  <sheetViews>
    <sheetView workbookViewId="0">
      <selection activeCell="A13" sqref="A13"/>
    </sheetView>
  </sheetViews>
  <sheetFormatPr baseColWidth="10" defaultColWidth="8.83203125" defaultRowHeight="14"/>
  <cols>
    <col min="1" max="1" width="7.5" customWidth="1"/>
    <col min="2" max="2" width="19" customWidth="1"/>
    <col min="3" max="3" width="14.5" customWidth="1"/>
  </cols>
  <sheetData>
    <row r="3" spans="1:3" s="1" customFormat="1">
      <c r="A3" s="1" t="s">
        <v>6</v>
      </c>
      <c r="B3" s="1" t="s">
        <v>5</v>
      </c>
      <c r="C3" s="1" t="s">
        <v>25</v>
      </c>
    </row>
    <row r="4" spans="1:3">
      <c r="A4">
        <v>1</v>
      </c>
      <c r="B4" t="s">
        <v>103</v>
      </c>
      <c r="C4" t="s">
        <v>140</v>
      </c>
    </row>
    <row r="5" spans="1:3">
      <c r="A5">
        <v>1</v>
      </c>
      <c r="B5" t="s">
        <v>7</v>
      </c>
      <c r="C5" t="s">
        <v>138</v>
      </c>
    </row>
    <row r="6" spans="1:3">
      <c r="A6">
        <v>1</v>
      </c>
      <c r="B6" t="s">
        <v>103</v>
      </c>
      <c r="C6" t="s">
        <v>143</v>
      </c>
    </row>
    <row r="7" spans="1:3">
      <c r="A7">
        <v>1</v>
      </c>
      <c r="B7" t="s">
        <v>9</v>
      </c>
      <c r="C7" t="s">
        <v>23</v>
      </c>
    </row>
    <row r="8" spans="1:3">
      <c r="A8">
        <v>1</v>
      </c>
      <c r="B8" t="s">
        <v>96</v>
      </c>
      <c r="C8" t="s">
        <v>141</v>
      </c>
    </row>
    <row r="9" spans="1:3">
      <c r="A9">
        <v>1</v>
      </c>
      <c r="B9" t="s">
        <v>103</v>
      </c>
      <c r="C9" t="s">
        <v>148</v>
      </c>
    </row>
    <row r="10" spans="1:3">
      <c r="A10">
        <v>1</v>
      </c>
      <c r="B10" t="s">
        <v>103</v>
      </c>
      <c r="C10" t="s">
        <v>24</v>
      </c>
    </row>
    <row r="11" spans="1:3">
      <c r="A11">
        <v>1</v>
      </c>
      <c r="B11" t="s">
        <v>103</v>
      </c>
      <c r="C11" t="s">
        <v>142</v>
      </c>
    </row>
    <row r="12" spans="1:3">
      <c r="A12">
        <v>1</v>
      </c>
      <c r="B12" t="s">
        <v>13</v>
      </c>
      <c r="C12" t="s">
        <v>147</v>
      </c>
    </row>
  </sheetData>
  <sheetCalcPr fullCalcOnLoad="1"/>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Roles</vt:lpstr>
      <vt:lpstr>Rules</vt:lpstr>
      <vt:lpstr>Characters</vt:lpstr>
      <vt:lpstr>Assignments</vt:lpstr>
      <vt:lpstr>Randomizer</vt:lpstr>
      <vt:lpstr>Mechanics</vt:lpstr>
      <vt:lpstr>Night Action Tracker</vt:lpstr>
      <vt:lpstr>Voting</vt:lpstr>
    </vt:vector>
  </TitlesOfParts>
  <Company>Providence Health &amp; Services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Esselink</dc:creator>
  <cp:lastModifiedBy>Frederik Esselink</cp:lastModifiedBy>
  <dcterms:created xsi:type="dcterms:W3CDTF">2012-04-02T16:31:13Z</dcterms:created>
  <dcterms:modified xsi:type="dcterms:W3CDTF">2012-04-15T07:26:40Z</dcterms:modified>
</cp:coreProperties>
</file>